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4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Inicio" sheetId="1" state="visible" r:id="rId3"/>
    <sheet name="Reservas" sheetId="2" state="visible" r:id="rId4"/>
    <sheet name="Fianzas" sheetId="3" state="visible" r:id="rId5"/>
    <sheet name="Inventario" sheetId="4" state="visible" r:id="rId6"/>
    <sheet name="Resumen" sheetId="5" state="visible" r:id="rId7"/>
    <sheet name="Listas" sheetId="6" state="visible" r:id="rId8"/>
  </sheets>
  <definedNames>
    <definedName function="false" hidden="false" localSheetId="2" name="_xlnm.Print_Titles" vbProcedure="false">Fianzas!$4:$4</definedName>
    <definedName function="false" hidden="true" localSheetId="2" name="_xlnm._FilterDatabase" vbProcedure="false">Fianzas!$A$4:$J$104</definedName>
    <definedName function="false" hidden="false" localSheetId="3" name="_xlnm.Print_Titles" vbProcedure="false">Inventario!$4:$4</definedName>
    <definedName function="false" hidden="true" localSheetId="3" name="_xlnm._FilterDatabase" vbProcedure="false">Inventario!$A$4:$I$304</definedName>
    <definedName function="false" hidden="false" localSheetId="1" name="_xlnm.Print_Titles" vbProcedure="false">Reservas!$4:$4</definedName>
    <definedName function="false" hidden="true" localSheetId="1" name="_xlnm._FilterDatabase" vbProcedure="false">Reservas!$A$4:$N$104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<sst xmlns="http://schemas.openxmlformats.org/spreadsheetml/2006/main" count="170" uniqueCount="133">
  <si>
    <t xml:space="preserve">Temporada, inventario y fianza</t>
  </si>
  <si>
    <t xml:space="preserve">Plantilla gratuita de AlquiOK · para empezar con una o dos viviendas de temporada</t>
  </si>
  <si>
    <t xml:space="preserve">Cómo empezar en 4 pasos</t>
  </si>
  <si>
    <t xml:space="preserve">1 · Listas</t>
  </si>
  <si>
    <t xml:space="preserve">En la hoja Listas escribe el alias de tus viviendas (máximo 2). Aparecerán en los desplegables.</t>
  </si>
  <si>
    <t xml:space="preserve">2 · Reservas</t>
  </si>
  <si>
    <t xml:space="preserve">Anota cada reserva con entrada, salida y tarifa por noche. Las noches, el importe total y lo pendiente de cobro se calculan solos, y la columna «Control» detecta reservas que se solapan.</t>
  </si>
  <si>
    <t xml:space="preserve">3 · Fianzas e inventario</t>
  </si>
  <si>
    <t xml:space="preserve">Registra la fianza recibida y, al terminar, la devuelta y el motivo de cualquier retención. En Inventario compara el estado de cada elemento a la entrada y a la salida.</t>
  </si>
  <si>
    <t xml:space="preserve">4 · Resumen</t>
  </si>
  <si>
    <t xml:space="preserve">Elige el año y consulta noches, ocupación, ingresos, fianzas en custodia e incidencias abiertas.</t>
  </si>
  <si>
    <t xml:space="preserve">Capacidad</t>
  </si>
  <si>
    <t xml:space="preserve">Hasta 2 viviendas, 100 reservas/fianzas y 300 líneas de inventario.</t>
  </si>
  <si>
    <t xml:space="preserve">Cuando se te quede pequeña</t>
  </si>
  <si>
    <t xml:space="preserve">AlquiOK</t>
  </si>
  <si>
    <t xml:space="preserve">Lleva lo mismo sin fórmulas ni copias: cobros y gastos por vivienda, avisos de vencimiento, informes y la misma cuenta en la web y en el iPhone. Gratis con una vivienda; AlquiOK Plus, hasta diez.</t>
  </si>
  <si>
    <t xml:space="preserve">Empieza en</t>
  </si>
  <si>
    <t xml:space="preserve">alquiok.com</t>
  </si>
  <si>
    <t xml:space="preserve">Una nota sobre fianzas</t>
  </si>
  <si>
    <t xml:space="preserve">En muchos arrendamientos la fianza es obligatoria y debe depositarse en el organismo de tu comunidad autónoma. Esta plantilla solo lleva el control aritmético: consulta la normativa aplicable a tu caso y conserva siempre los justificantes.</t>
  </si>
  <si>
    <t xml:space="preserve">Leyenda de colores</t>
  </si>
  <si>
    <t xml:space="preserve">Texto azul</t>
  </si>
  <si>
    <t xml:space="preserve">Celdas que debes rellenar tú (datos de entrada).</t>
  </si>
  <si>
    <t xml:space="preserve">Fondo gris claro</t>
  </si>
  <si>
    <t xml:space="preserve">Celdas con fórmula: se calculan solas, no las borres ni las sobrescribas.</t>
  </si>
  <si>
    <t xml:space="preserve">Celda amarilla</t>
  </si>
  <si>
    <t xml:space="preserve">Parámetro clave (por ejemplo, el año del resumen).</t>
  </si>
  <si>
    <t xml:space="preserve">Aviso importante</t>
  </si>
  <si>
    <t xml:space="preserve">Plantilla orientativa de organización personal. No es un documento oficial ni constituye asesoramiento contable, fiscal, jurídico o financiero. Verifica los datos con tus propios justificantes y consulta a un profesional cuando lo necesites. Las filas marcadas «Ejemplo» son ficticias: bórralas antes de empezar.</t>
  </si>
  <si>
    <t xml:space="preserve">Privacidad</t>
  </si>
  <si>
    <t xml:space="preserve">Guarda este archivo en un lugar seguro y no incluyas datos personales que no necesites (usa alias o iniciales en lugar de nombres completos o documentos de identidad).</t>
  </si>
  <si>
    <t xml:space="preserve">Reservas</t>
  </si>
  <si>
    <t xml:space="preserve">Una fila por reserva · rellena las columnas en azul</t>
  </si>
  <si>
    <t xml:space="preserve">ID reserva</t>
  </si>
  <si>
    <t xml:space="preserve">Vivienda</t>
  </si>
  <si>
    <t xml:space="preserve">Huésped / inquilino (alias)</t>
  </si>
  <si>
    <t xml:space="preserve">Entrada</t>
  </si>
  <si>
    <t xml:space="preserve">Salida</t>
  </si>
  <si>
    <t xml:space="preserve">Noches</t>
  </si>
  <si>
    <t xml:space="preserve">Tarifa por noche (€)</t>
  </si>
  <si>
    <t xml:space="preserve">Extras (€)</t>
  </si>
  <si>
    <t xml:space="preserve">Importe total (€)</t>
  </si>
  <si>
    <t xml:space="preserve">Estado</t>
  </si>
  <si>
    <t xml:space="preserve">Cobrado (€)</t>
  </si>
  <si>
    <t xml:space="preserve">Pendiente de cobro (€)</t>
  </si>
  <si>
    <t xml:space="preserve">Control</t>
  </si>
  <si>
    <t xml:space="preserve">Notas</t>
  </si>
  <si>
    <t xml:space="preserve">R001</t>
  </si>
  <si>
    <t xml:space="preserve">Ejemplo: Apartamento Sol</t>
  </si>
  <si>
    <t xml:space="preserve">Familia A</t>
  </si>
  <si>
    <t xml:space="preserve">Finalizada</t>
  </si>
  <si>
    <t xml:space="preserve">Ejemplo · bórrala</t>
  </si>
  <si>
    <t xml:space="preserve">R002</t>
  </si>
  <si>
    <t xml:space="preserve">Pareja B</t>
  </si>
  <si>
    <t xml:space="preserve">Entrada el día de la salida anterior</t>
  </si>
  <si>
    <t xml:space="preserve">R003</t>
  </si>
  <si>
    <t xml:space="preserve">Ejemplo: Casa Montaña</t>
  </si>
  <si>
    <t xml:space="preserve">Grupo C</t>
  </si>
  <si>
    <t xml:space="preserve">Confirmada</t>
  </si>
  <si>
    <t xml:space="preserve">Fianzas</t>
  </si>
  <si>
    <t xml:space="preserve">Control aritmético de fianzas recibidas y devueltas</t>
  </si>
  <si>
    <t xml:space="preserve">Fecha recibida</t>
  </si>
  <si>
    <t xml:space="preserve">Importe recibido (€)</t>
  </si>
  <si>
    <t xml:space="preserve">Fecha devolución</t>
  </si>
  <si>
    <t xml:space="preserve">Importe devuelto (€)</t>
  </si>
  <si>
    <t xml:space="preserve">Retenido (€)</t>
  </si>
  <si>
    <t xml:space="preserve">Motivo de la retención</t>
  </si>
  <si>
    <t xml:space="preserve">Justificante (referencia)</t>
  </si>
  <si>
    <t xml:space="preserve">Rotura de vaso (ver inventario)</t>
  </si>
  <si>
    <t xml:space="preserve">Inventario</t>
  </si>
  <si>
    <t xml:space="preserve">Estado de cada elemento a la entrada y a la salida · una línea por elemento</t>
  </si>
  <si>
    <t xml:space="preserve">Zona</t>
  </si>
  <si>
    <t xml:space="preserve">Elemento</t>
  </si>
  <si>
    <t xml:space="preserve">Cantidad</t>
  </si>
  <si>
    <t xml:space="preserve">Estado a la entrada</t>
  </si>
  <si>
    <t xml:space="preserve">Estado a la salida</t>
  </si>
  <si>
    <t xml:space="preserve">Incidencia</t>
  </si>
  <si>
    <t xml:space="preserve">Observaciones</t>
  </si>
  <si>
    <t xml:space="preserve">Cocina</t>
  </si>
  <si>
    <t xml:space="preserve">Vasos de cristal</t>
  </si>
  <si>
    <t xml:space="preserve">Bueno</t>
  </si>
  <si>
    <t xml:space="preserve">Falta</t>
  </si>
  <si>
    <t xml:space="preserve">Falta 1 · Ejemplo, bórrala</t>
  </si>
  <si>
    <t xml:space="preserve">Salón</t>
  </si>
  <si>
    <t xml:space="preserve">Sofá</t>
  </si>
  <si>
    <t xml:space="preserve">Dormitorio</t>
  </si>
  <si>
    <t xml:space="preserve">Juego de sábanas</t>
  </si>
  <si>
    <t xml:space="preserve">Nuevo</t>
  </si>
  <si>
    <t xml:space="preserve">Aceptable</t>
  </si>
  <si>
    <t xml:space="preserve">Resumen</t>
  </si>
  <si>
    <t xml:space="preserve">Cuadro de mando automático · cambia el año en la celda amarilla</t>
  </si>
  <si>
    <t xml:space="preserve">Año</t>
  </si>
  <si>
    <t xml:space="preserve">¿Te cuesta mantenerla al día? Pruébalo en AlquiOK · alquiok.com</t>
  </si>
  <si>
    <t xml:space="preserve">Indicadores del año</t>
  </si>
  <si>
    <t xml:space="preserve">Reservas del año</t>
  </si>
  <si>
    <t xml:space="preserve">Noches ocupadas</t>
  </si>
  <si>
    <t xml:space="preserve">Ingresos acordados (€)</t>
  </si>
  <si>
    <t xml:space="preserve">Fianzas en custodia (€)</t>
  </si>
  <si>
    <t xml:space="preserve">Líneas de inventario con incidencia:</t>
  </si>
  <si>
    <t xml:space="preserve">Evolución mensual</t>
  </si>
  <si>
    <t xml:space="preserve">Mes</t>
  </si>
  <si>
    <t xml:space="preserve">Ocupación media</t>
  </si>
  <si>
    <t xml:space="preserve">Entradas (reservas)</t>
  </si>
  <si>
    <t xml:space="preserve">Ingresos por entrada (€)</t>
  </si>
  <si>
    <t xml:space="preserve">Enero</t>
  </si>
  <si>
    <t xml:space="preserve">Febrero</t>
  </si>
  <si>
    <t xml:space="preserve">Marzo</t>
  </si>
  <si>
    <t xml:space="preserve">Abril</t>
  </si>
  <si>
    <t xml:space="preserve">Mayo</t>
  </si>
  <si>
    <t xml:space="preserve">Junio</t>
  </si>
  <si>
    <t xml:space="preserve">Julio</t>
  </si>
  <si>
    <t xml:space="preserve">Agosto</t>
  </si>
  <si>
    <t xml:space="preserve">Septiembre</t>
  </si>
  <si>
    <t xml:space="preserve">Octubre</t>
  </si>
  <si>
    <t xml:space="preserve">Noviembre</t>
  </si>
  <si>
    <t xml:space="preserve">Diciembre</t>
  </si>
  <si>
    <t xml:space="preserve">Total año</t>
  </si>
  <si>
    <t xml:space="preserve">Ocupación media = noches ocupadas / (días del mes × número de viviendas dadas de alta en Listas).</t>
  </si>
  <si>
    <t xml:space="preserve">Resultado por vivienda</t>
  </si>
  <si>
    <t xml:space="preserve">Ocupación</t>
  </si>
  <si>
    <t xml:space="preserve">Listas desplegables</t>
  </si>
  <si>
    <t xml:space="preserve">Edita los textos; los desplegables se actualizan solos</t>
  </si>
  <si>
    <t xml:space="preserve">Mis viviendas (alias)</t>
  </si>
  <si>
    <t xml:space="preserve">Estado de la reserva</t>
  </si>
  <si>
    <t xml:space="preserve">Estado del elemento</t>
  </si>
  <si>
    <t xml:space="preserve">Pendiente</t>
  </si>
  <si>
    <t xml:space="preserve">En curso</t>
  </si>
  <si>
    <t xml:space="preserve">Baño</t>
  </si>
  <si>
    <t xml:space="preserve">Deteriorado</t>
  </si>
  <si>
    <t xml:space="preserve">Cancelada</t>
  </si>
  <si>
    <t xml:space="preserve">Terraza / exterior</t>
  </si>
  <si>
    <t xml:space="preserve">Entrada / pasillo</t>
  </si>
  <si>
    <t xml:space="preserve">Otros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</si>
</sst>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/mm/yyyy"/>
    <numFmt numFmtId="166" formatCode="#,##0;\-#,##0;\-"/>
    <numFmt numFmtId="167" formatCode="#,##0.00&quot; €&quot;;[RED]\-#,##0.00&quot; €&quot;;\-"/>
    <numFmt numFmtId="168" formatCode="0"/>
    <numFmt numFmtId="169" formatCode="General"/>
    <numFmt numFmtId="170" formatCode="0.0%;[RED]\-0.0%;\-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10"/>
      <color rgb="FFE6F2EF"/>
      <name val="Arial"/>
      <family val="0"/>
      <charset val="1"/>
    </font>
    <font>
      <b val="true"/>
      <sz val="12"/>
      <color rgb="FF0F766E"/>
      <name val="Arial"/>
      <family val="0"/>
      <charset val="1"/>
    </font>
    <font>
      <b val="true"/>
      <sz val="10"/>
      <color rgb="FF18302B"/>
      <name val="Arial"/>
      <family val="0"/>
      <charset val="1"/>
    </font>
    <font>
      <sz val="10"/>
      <color rgb="FF18302B"/>
      <name val="Arial"/>
      <family val="0"/>
      <charset val="1"/>
    </font>
    <font>
      <b val="true"/>
      <u val="single"/>
      <sz val="10"/>
      <color rgb="FF0F766E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2"/>
      <color rgb="FF0000FF"/>
      <name val="Arial"/>
      <family val="0"/>
      <charset val="1"/>
    </font>
    <font>
      <b val="true"/>
      <sz val="10"/>
      <color rgb="FF0F766E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4"/>
      <color rgb="FF18302B"/>
      <name val="Arial"/>
      <family val="0"/>
      <charset val="1"/>
    </font>
    <font>
      <sz val="9"/>
      <color rgb="FF18302B"/>
      <name val="Arial"/>
      <family val="0"/>
      <charset val="1"/>
    </font>
    <font>
      <b val="true"/>
      <sz val="9"/>
      <color rgb="FF18302B"/>
      <name val="Arial"/>
      <family val="0"/>
      <charset val="1"/>
    </font>
    <font>
      <i val="true"/>
      <sz val="8"/>
      <color rgb="FF6B7A75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08080"/>
      </patternFill>
    </fill>
    <fill>
      <patternFill patternType="solid">
        <fgColor rgb="FF18302B"/>
        <bgColor rgb="FF003300"/>
      </patternFill>
    </fill>
    <fill>
      <patternFill patternType="solid">
        <fgColor rgb="FFF3F7F5"/>
        <bgColor rgb="FFE6F2EF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ED9"/>
      </left>
      <right style="thin">
        <color rgb="FFD5DED9"/>
      </right>
      <top style="thin">
        <color rgb="FFD5DED9"/>
      </top>
      <bottom style="thin">
        <color rgb="FFD5DE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top" textRotation="0" wrapText="false" indent="1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2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1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2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1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3">
    <dxf>
      <fill>
        <patternFill patternType="solid">
          <fgColor rgb="FF18302B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3F7F5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>
          <bgColor rgb="FFFBD5D5"/>
        </patternFill>
      </fill>
    </dxf>
    <dxf>
      <fill>
        <patternFill>
          <bgColor rgb="FFFFF1CC"/>
        </patternFill>
      </fill>
    </dxf>
    <dxf>
      <font>
        <name val="Arial"/>
        <charset val="1"/>
        <family val="0"/>
        <strike val="1"/>
        <color rgb="FF9AA8A2"/>
      </font>
    </dxf>
    <dxf>
      <fill>
        <patternFill patternType="solid">
          <fgColor rgb="FFFDE9D0"/>
          <bgColor rgb="FF000000"/>
        </patternFill>
      </fill>
    </dxf>
    <dxf>
      <fill>
        <patternFill patternType="solid">
          <fgColor rgb="FFFFF1CC"/>
          <bgColor rgb="FF000000"/>
        </patternFill>
      </fill>
    </dxf>
    <dxf>
      <fill>
        <patternFill>
          <bgColor rgb="FFFDE9D0"/>
        </patternFill>
      </fill>
    </dxf>
    <dxf>
      <fill>
        <patternFill patternType="solid">
          <fgColor rgb="FFFBD5D5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66E"/>
      <rgbColor rgb="FFC0C0C0"/>
      <rgbColor rgb="FF878787"/>
      <rgbColor rgb="FF9999FF"/>
      <rgbColor rgb="FF993366"/>
      <rgbColor rgb="FFFFF1CC"/>
      <rgbColor rgb="FFE6F2E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3F7F5"/>
      <rgbColor rgb="FFD5DED9"/>
      <rgbColor rgb="FFFDE9D0"/>
      <rgbColor rgb="FF99CCFF"/>
      <rgbColor rgb="FFFF99CC"/>
      <rgbColor rgb="FFCC99FF"/>
      <rgbColor rgb="FFFBD5D5"/>
      <rgbColor rgb="FF3366FF"/>
      <rgbColor rgb="FF33CCCC"/>
      <rgbColor rgb="FF99CC00"/>
      <rgbColor rgb="FFFFCC00"/>
      <rgbColor rgb="FFFF9900"/>
      <rgbColor rgb="FFFF6600"/>
      <rgbColor rgb="FF6B7A75"/>
      <rgbColor rgb="FF9AA8A2"/>
      <rgbColor rgb="FF003366"/>
      <rgbColor rgb="FF2F8F83"/>
      <rgbColor rgb="FF003300"/>
      <rgbColor rgb="FF333300"/>
      <rgbColor rgb="FF993300"/>
      <rgbColor rgb="FF993366"/>
      <rgbColor rgb="FF333399"/>
      <rgbColor rgb="FF1830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Noches ocupadas por mes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Resumen!B10</c:f>
              <c:strCache>
                <c:ptCount val="1"/>
                <c:pt idx="0">
                  <c:v>Noches ocupadas</c:v>
                </c:pt>
              </c:strCache>
            </c:strRef>
          </c:tx>
          <c:spPr>
            <a:solidFill>
              <a:srgbClr val="0f766e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Resumen!$A$11:$A$22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Resumen!$B$11:$B$22</c:f>
              <c:numCache>
                <c:formatCode>#,##0;\-#,##0;\-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14</c:v>
                </c:pt>
                <c:pt idx="7">
                  <c:v>7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150"/>
        <c:overlap val="0"/>
        <c:axId val="90191385"/>
        <c:axId val="13362768"/>
      </c:barChart>
      <c:catAx>
        <c:axId val="9019138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3362768"/>
        <c:crosses val="autoZero"/>
        <c:auto val="1"/>
        <c:lblAlgn val="ctr"/>
        <c:lblOffset val="100"/>
        <c:noMultiLvlLbl val="0"/>
      </c:catAx>
      <c:valAx>
        <c:axId val="1336276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;\-#,##0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0191385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4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8</xdr:row>
      <xdr:rowOff>0</xdr:rowOff>
    </xdr:from>
    <xdr:to>
      <xdr:col>13</xdr:col>
      <xdr:colOff>558720</xdr:colOff>
      <xdr:row>20</xdr:row>
      <xdr:rowOff>175680</xdr:rowOff>
    </xdr:to>
    <xdr:graphicFrame>
      <xdr:nvGraphicFramePr>
        <xdr:cNvPr id="0" name="Chart 1"/>
        <xdr:cNvGraphicFramePr/>
      </xdr:nvGraphicFramePr>
      <xdr:xfrm>
        <a:off x="8317080" y="2133720"/>
        <a:ext cx="539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alquiok.com/?utm_source=plantilla&amp;utm_medium=excel&amp;utm_campaign=temporada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alquiok.com/?utm_source=plantilla&amp;utm_medium=excel&amp;utm_campaign=temporada" TargetMode="External"/><Relationship Id="rId2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766E"/>
    <pageSetUpPr fitToPage="true"/>
  </sheetPr>
  <dimension ref="A1:F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90"/>
    <col collapsed="false" customWidth="true" hidden="false" outlineLevel="0" max="6" min="4" style="0" width="3"/>
  </cols>
  <sheetData>
    <row r="1" customFormat="false" ht="30" hidden="false" customHeight="true" outlineLevel="0" collapsed="false">
      <c r="A1" s="1" t="s">
        <v>0</v>
      </c>
      <c r="B1" s="2"/>
      <c r="C1" s="2"/>
      <c r="D1" s="2"/>
      <c r="E1" s="2"/>
      <c r="F1" s="2"/>
    </row>
    <row r="2" customFormat="false" ht="18" hidden="false" customHeight="true" outlineLevel="0" collapsed="false">
      <c r="A2" s="3" t="s">
        <v>1</v>
      </c>
      <c r="B2" s="2"/>
      <c r="C2" s="2"/>
      <c r="D2" s="2"/>
      <c r="E2" s="2"/>
      <c r="F2" s="2"/>
    </row>
    <row r="4" customFormat="false" ht="15" hidden="false" customHeight="false" outlineLevel="0" collapsed="false">
      <c r="B4" s="4" t="s">
        <v>2</v>
      </c>
    </row>
    <row r="5" customFormat="false" ht="30" hidden="false" customHeight="true" outlineLevel="0" collapsed="false">
      <c r="B5" s="5" t="s">
        <v>3</v>
      </c>
      <c r="C5" s="6" t="s">
        <v>4</v>
      </c>
    </row>
    <row r="6" customFormat="false" ht="30" hidden="false" customHeight="true" outlineLevel="0" collapsed="false">
      <c r="B6" s="5" t="s">
        <v>5</v>
      </c>
      <c r="C6" s="6" t="s">
        <v>6</v>
      </c>
    </row>
    <row r="7" customFormat="false" ht="30" hidden="false" customHeight="true" outlineLevel="0" collapsed="false">
      <c r="B7" s="5" t="s">
        <v>7</v>
      </c>
      <c r="C7" s="6" t="s">
        <v>8</v>
      </c>
    </row>
    <row r="8" customFormat="false" ht="30" hidden="false" customHeight="true" outlineLevel="0" collapsed="false">
      <c r="B8" s="5" t="s">
        <v>9</v>
      </c>
      <c r="C8" s="6" t="s">
        <v>10</v>
      </c>
    </row>
    <row r="10" customFormat="false" ht="15" hidden="false" customHeight="false" outlineLevel="0" collapsed="false">
      <c r="B10" s="4" t="s">
        <v>11</v>
      </c>
    </row>
    <row r="11" customFormat="false" ht="15.75" hidden="false" customHeight="true" outlineLevel="0" collapsed="false">
      <c r="B11" s="5"/>
      <c r="C11" s="6" t="s">
        <v>12</v>
      </c>
    </row>
    <row r="13" customFormat="false" ht="15" hidden="false" customHeight="false" outlineLevel="0" collapsed="false">
      <c r="B13" s="4" t="s">
        <v>13</v>
      </c>
    </row>
    <row r="14" customFormat="false" ht="45" hidden="false" customHeight="true" outlineLevel="0" collapsed="false">
      <c r="B14" s="5" t="s">
        <v>14</v>
      </c>
      <c r="C14" s="6" t="s">
        <v>15</v>
      </c>
    </row>
    <row r="15" customFormat="false" ht="15.75" hidden="false" customHeight="true" outlineLevel="0" collapsed="false">
      <c r="B15" s="5" t="s">
        <v>16</v>
      </c>
      <c r="C15" s="7" t="s">
        <v>17</v>
      </c>
    </row>
    <row r="17" customFormat="false" ht="15" hidden="false" customHeight="false" outlineLevel="0" collapsed="false">
      <c r="B17" s="4" t="s">
        <v>18</v>
      </c>
    </row>
    <row r="18" customFormat="false" ht="45" hidden="false" customHeight="true" outlineLevel="0" collapsed="false">
      <c r="B18" s="5"/>
      <c r="C18" s="6" t="s">
        <v>19</v>
      </c>
    </row>
    <row r="20" customFormat="false" ht="15" hidden="false" customHeight="false" outlineLevel="0" collapsed="false">
      <c r="B20" s="4" t="s">
        <v>20</v>
      </c>
    </row>
    <row r="21" customFormat="false" ht="15.75" hidden="false" customHeight="true" outlineLevel="0" collapsed="false">
      <c r="B21" s="5" t="s">
        <v>21</v>
      </c>
      <c r="C21" s="6" t="s">
        <v>22</v>
      </c>
    </row>
    <row r="22" customFormat="false" ht="15.75" hidden="false" customHeight="true" outlineLevel="0" collapsed="false">
      <c r="B22" s="5" t="s">
        <v>23</v>
      </c>
      <c r="C22" s="6" t="s">
        <v>24</v>
      </c>
    </row>
    <row r="23" customFormat="false" ht="15.75" hidden="false" customHeight="true" outlineLevel="0" collapsed="false">
      <c r="B23" s="5" t="s">
        <v>25</v>
      </c>
      <c r="C23" s="6" t="s">
        <v>26</v>
      </c>
    </row>
    <row r="25" customFormat="false" ht="15" hidden="false" customHeight="false" outlineLevel="0" collapsed="false">
      <c r="B25" s="4" t="s">
        <v>27</v>
      </c>
    </row>
    <row r="26" customFormat="false" ht="60" hidden="false" customHeight="true" outlineLevel="0" collapsed="false">
      <c r="B26" s="5"/>
      <c r="C26" s="6" t="s">
        <v>28</v>
      </c>
    </row>
    <row r="27" customFormat="false" ht="30" hidden="false" customHeight="true" outlineLevel="0" collapsed="false">
      <c r="B27" s="5" t="s">
        <v>29</v>
      </c>
      <c r="C27" s="6" t="s">
        <v>30</v>
      </c>
    </row>
  </sheetData>
  <hyperlinks>
    <hyperlink ref="C15" r:id="rId1" display="alquiok.com"/>
  </hyperlink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AlquiOK · alquiok.com · 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F8F83"/>
    <pageSetUpPr fitToPage="true"/>
  </sheetPr>
  <dimension ref="A1:N1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6"/>
    <col collapsed="false" customWidth="true" hidden="false" outlineLevel="0" max="3" min="3" style="0" width="24"/>
    <col collapsed="false" customWidth="true" hidden="false" outlineLevel="0" max="5" min="4" style="0" width="13"/>
    <col collapsed="false" customWidth="true" hidden="false" outlineLevel="0" max="6" min="6" style="0" width="9"/>
    <col collapsed="false" customWidth="true" hidden="false" outlineLevel="0" max="7" min="7" style="0" width="15"/>
    <col collapsed="false" customWidth="true" hidden="false" outlineLevel="0" max="8" min="8" style="0" width="11"/>
    <col collapsed="false" customWidth="true" hidden="false" outlineLevel="0" max="9" min="9" style="0" width="15"/>
    <col collapsed="false" customWidth="true" hidden="false" outlineLevel="0" max="11" min="10" style="0" width="14"/>
    <col collapsed="false" customWidth="true" hidden="false" outlineLevel="0" max="13" min="12" style="0" width="17"/>
    <col collapsed="false" customWidth="true" hidden="false" outlineLevel="0" max="14" min="14" style="0" width="30"/>
  </cols>
  <sheetData>
    <row r="1" customFormat="false" ht="30" hidden="false" customHeight="true" outlineLevel="0" collapsed="false">
      <c r="A1" s="1" t="s">
        <v>31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customFormat="false" ht="18" hidden="false" customHeight="true" outlineLevel="0" collapsed="false">
      <c r="A2" s="3" t="s">
        <v>32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4" customFormat="false" ht="43.5" hidden="false" customHeight="true" outlineLevel="0" collapsed="false">
      <c r="A4" s="8" t="s">
        <v>33</v>
      </c>
      <c r="B4" s="8" t="s">
        <v>34</v>
      </c>
      <c r="C4" s="8" t="s">
        <v>35</v>
      </c>
      <c r="D4" s="8" t="s">
        <v>36</v>
      </c>
      <c r="E4" s="8" t="s">
        <v>37</v>
      </c>
      <c r="F4" s="8" t="s">
        <v>38</v>
      </c>
      <c r="G4" s="8" t="s">
        <v>39</v>
      </c>
      <c r="H4" s="8" t="s">
        <v>40</v>
      </c>
      <c r="I4" s="8" t="s">
        <v>41</v>
      </c>
      <c r="J4" s="8" t="s">
        <v>42</v>
      </c>
      <c r="K4" s="8" t="s">
        <v>43</v>
      </c>
      <c r="L4" s="8" t="s">
        <v>44</v>
      </c>
      <c r="M4" s="8" t="s">
        <v>45</v>
      </c>
      <c r="N4" s="8" t="s">
        <v>46</v>
      </c>
    </row>
    <row r="5" customFormat="false" ht="15" hidden="false" customHeight="false" outlineLevel="0" collapsed="false">
      <c r="A5" s="9" t="s">
        <v>47</v>
      </c>
      <c r="B5" s="10" t="s">
        <v>48</v>
      </c>
      <c r="C5" s="10" t="s">
        <v>49</v>
      </c>
      <c r="D5" s="11" t="n">
        <v>46208</v>
      </c>
      <c r="E5" s="11" t="n">
        <v>46215</v>
      </c>
      <c r="F5" s="12" t="n">
        <f aca="false">IF(OR(D5="",E5=""),"",IF(E5&lt;=D5,"",E5-D5))</f>
        <v>7</v>
      </c>
      <c r="G5" s="13" t="n">
        <v>120</v>
      </c>
      <c r="H5" s="13" t="n">
        <v>40</v>
      </c>
      <c r="I5" s="14" t="n">
        <f aca="false">IF(OR(F5="",G5=""),"",F5*G5+H5)</f>
        <v>880</v>
      </c>
      <c r="J5" s="9" t="s">
        <v>50</v>
      </c>
      <c r="K5" s="13" t="n">
        <v>880</v>
      </c>
      <c r="L5" s="14" t="n">
        <f aca="false">IF(OR(I5="",J5="Cancelada"),"",I5-K5)</f>
        <v>0</v>
      </c>
      <c r="M5" s="15" t="str">
        <f aca="true">IF(OR(D5="",E5=""),"",IF(E5&lt;=D5,"Revisar fechas",IF(J5="Cancelada","",IF(COUNTIFS($B$5:$B$104,B5,$J$5:$J$104,"&lt;&gt;Cancelada",$D$5:$D$104,"&lt;"&amp;E5,$E$5:$E$104,"&gt;"&amp;D5)&gt;1,"Solapada",IF(AND(D5&gt;=TODAY(),D5-TODAY()&lt;=7),"Entrada en "&amp;(D5-TODAY())&amp;" d","OK")))))</f>
        <v>OK</v>
      </c>
      <c r="N5" s="10" t="s">
        <v>51</v>
      </c>
    </row>
    <row r="6" customFormat="false" ht="15" hidden="false" customHeight="false" outlineLevel="0" collapsed="false">
      <c r="A6" s="9" t="s">
        <v>52</v>
      </c>
      <c r="B6" s="10" t="s">
        <v>48</v>
      </c>
      <c r="C6" s="10" t="s">
        <v>53</v>
      </c>
      <c r="D6" s="11" t="n">
        <v>46215</v>
      </c>
      <c r="E6" s="11" t="n">
        <v>46222</v>
      </c>
      <c r="F6" s="12" t="n">
        <f aca="false">IF(OR(D6="",E6=""),"",IF(E6&lt;=D6,"",E6-D6))</f>
        <v>7</v>
      </c>
      <c r="G6" s="13" t="n">
        <v>130</v>
      </c>
      <c r="H6" s="13" t="n">
        <v>40</v>
      </c>
      <c r="I6" s="14" t="n">
        <f aca="false">IF(OR(F6="",G6=""),"",F6*G6+H6)</f>
        <v>950</v>
      </c>
      <c r="J6" s="9" t="s">
        <v>50</v>
      </c>
      <c r="K6" s="13" t="n">
        <v>950</v>
      </c>
      <c r="L6" s="14" t="n">
        <f aca="false">IF(OR(I6="",J6="Cancelada"),"",I6-K6)</f>
        <v>0</v>
      </c>
      <c r="M6" s="15" t="str">
        <f aca="true">IF(OR(D6="",E6=""),"",IF(E6&lt;=D6,"Revisar fechas",IF(J6="Cancelada","",IF(COUNTIFS($B$5:$B$104,B6,$J$5:$J$104,"&lt;&gt;Cancelada",$D$5:$D$104,"&lt;"&amp;E6,$E$5:$E$104,"&gt;"&amp;D6)&gt;1,"Solapada",IF(AND(D6&gt;=TODAY(),D6-TODAY()&lt;=7),"Entrada en "&amp;(D6-TODAY())&amp;" d","OK")))))</f>
        <v>OK</v>
      </c>
      <c r="N6" s="10" t="s">
        <v>54</v>
      </c>
    </row>
    <row r="7" customFormat="false" ht="15" hidden="false" customHeight="false" outlineLevel="0" collapsed="false">
      <c r="A7" s="9" t="s">
        <v>55</v>
      </c>
      <c r="B7" s="10" t="s">
        <v>56</v>
      </c>
      <c r="C7" s="10" t="s">
        <v>57</v>
      </c>
      <c r="D7" s="11" t="n">
        <v>46235</v>
      </c>
      <c r="E7" s="11" t="n">
        <v>46242</v>
      </c>
      <c r="F7" s="12" t="n">
        <f aca="false">IF(OR(D7="",E7=""),"",IF(E7&lt;=D7,"",E7-D7))</f>
        <v>7</v>
      </c>
      <c r="G7" s="13" t="n">
        <v>160</v>
      </c>
      <c r="H7" s="13" t="n">
        <v>60</v>
      </c>
      <c r="I7" s="14" t="n">
        <f aca="false">IF(OR(F7="",G7=""),"",F7*G7+H7)</f>
        <v>1180</v>
      </c>
      <c r="J7" s="9" t="s">
        <v>58</v>
      </c>
      <c r="K7" s="13" t="n">
        <v>600</v>
      </c>
      <c r="L7" s="14" t="n">
        <f aca="false">IF(OR(I7="",J7="Cancelada"),"",I7-K7)</f>
        <v>580</v>
      </c>
      <c r="M7" s="15" t="str">
        <f aca="true">IF(OR(D7="",E7=""),"",IF(E7&lt;=D7,"Revisar fechas",IF(J7="Cancelada","",IF(COUNTIFS($B$5:$B$104,B7,$J$5:$J$104,"&lt;&gt;Cancelada",$D$5:$D$104,"&lt;"&amp;E7,$E$5:$E$104,"&gt;"&amp;D7)&gt;1,"Solapada",IF(AND(D7&gt;=TODAY(),D7-TODAY()&lt;=7),"Entrada en "&amp;(D7-TODAY())&amp;" d","OK")))))</f>
        <v>OK</v>
      </c>
      <c r="N7" s="10" t="s">
        <v>51</v>
      </c>
    </row>
    <row r="8" customFormat="false" ht="15" hidden="false" customHeight="false" outlineLevel="0" collapsed="false">
      <c r="A8" s="9"/>
      <c r="B8" s="10"/>
      <c r="C8" s="10"/>
      <c r="D8" s="11"/>
      <c r="E8" s="11"/>
      <c r="F8" s="12" t="str">
        <f aca="false">IF(OR(D8="",E8=""),"",IF(E8&lt;=D8,"",E8-D8))</f>
        <v/>
      </c>
      <c r="G8" s="13"/>
      <c r="H8" s="13"/>
      <c r="I8" s="14" t="str">
        <f aca="false">IF(OR(F8="",G8=""),"",F8*G8+H8)</f>
        <v/>
      </c>
      <c r="J8" s="9"/>
      <c r="K8" s="13"/>
      <c r="L8" s="14" t="str">
        <f aca="false">IF(OR(I8="",J8="Cancelada"),"",I8-K8)</f>
        <v/>
      </c>
      <c r="M8" s="15" t="str">
        <f aca="true">IF(OR(D8="",E8=""),"",IF(E8&lt;=D8,"Revisar fechas",IF(J8="Cancelada","",IF(COUNTIFS($B$5:$B$104,B8,$J$5:$J$104,"&lt;&gt;Cancelada",$D$5:$D$104,"&lt;"&amp;E8,$E$5:$E$104,"&gt;"&amp;D8)&gt;1,"Solapada",IF(AND(D8&gt;=TODAY(),D8-TODAY()&lt;=7),"Entrada en "&amp;(D8-TODAY())&amp;" d","OK")))))</f>
        <v/>
      </c>
      <c r="N8" s="10"/>
    </row>
    <row r="9" customFormat="false" ht="15" hidden="false" customHeight="false" outlineLevel="0" collapsed="false">
      <c r="A9" s="9"/>
      <c r="B9" s="10"/>
      <c r="C9" s="10"/>
      <c r="D9" s="11"/>
      <c r="E9" s="11"/>
      <c r="F9" s="12" t="str">
        <f aca="false">IF(OR(D9="",E9=""),"",IF(E9&lt;=D9,"",E9-D9))</f>
        <v/>
      </c>
      <c r="G9" s="13"/>
      <c r="H9" s="13"/>
      <c r="I9" s="14" t="str">
        <f aca="false">IF(OR(F9="",G9=""),"",F9*G9+H9)</f>
        <v/>
      </c>
      <c r="J9" s="9"/>
      <c r="K9" s="13"/>
      <c r="L9" s="14" t="str">
        <f aca="false">IF(OR(I9="",J9="Cancelada"),"",I9-K9)</f>
        <v/>
      </c>
      <c r="M9" s="15" t="str">
        <f aca="true">IF(OR(D9="",E9=""),"",IF(E9&lt;=D9,"Revisar fechas",IF(J9="Cancelada","",IF(COUNTIFS($B$5:$B$104,B9,$J$5:$J$104,"&lt;&gt;Cancelada",$D$5:$D$104,"&lt;"&amp;E9,$E$5:$E$104,"&gt;"&amp;D9)&gt;1,"Solapada",IF(AND(D9&gt;=TODAY(),D9-TODAY()&lt;=7),"Entrada en "&amp;(D9-TODAY())&amp;" d","OK")))))</f>
        <v/>
      </c>
      <c r="N9" s="10"/>
    </row>
    <row r="10" customFormat="false" ht="15" hidden="false" customHeight="false" outlineLevel="0" collapsed="false">
      <c r="A10" s="9"/>
      <c r="B10" s="10"/>
      <c r="C10" s="10"/>
      <c r="D10" s="11"/>
      <c r="E10" s="11"/>
      <c r="F10" s="12" t="str">
        <f aca="false">IF(OR(D10="",E10=""),"",IF(E10&lt;=D10,"",E10-D10))</f>
        <v/>
      </c>
      <c r="G10" s="13"/>
      <c r="H10" s="13"/>
      <c r="I10" s="14" t="str">
        <f aca="false">IF(OR(F10="",G10=""),"",F10*G10+H10)</f>
        <v/>
      </c>
      <c r="J10" s="9"/>
      <c r="K10" s="13"/>
      <c r="L10" s="14" t="str">
        <f aca="false">IF(OR(I10="",J10="Cancelada"),"",I10-K10)</f>
        <v/>
      </c>
      <c r="M10" s="15" t="str">
        <f aca="true">IF(OR(D10="",E10=""),"",IF(E10&lt;=D10,"Revisar fechas",IF(J10="Cancelada","",IF(COUNTIFS($B$5:$B$104,B10,$J$5:$J$104,"&lt;&gt;Cancelada",$D$5:$D$104,"&lt;"&amp;E10,$E$5:$E$104,"&gt;"&amp;D10)&gt;1,"Solapada",IF(AND(D10&gt;=TODAY(),D10-TODAY()&lt;=7),"Entrada en "&amp;(D10-TODAY())&amp;" d","OK")))))</f>
        <v/>
      </c>
      <c r="N10" s="10"/>
    </row>
    <row r="11" customFormat="false" ht="15" hidden="false" customHeight="false" outlineLevel="0" collapsed="false">
      <c r="A11" s="9"/>
      <c r="B11" s="10"/>
      <c r="C11" s="10"/>
      <c r="D11" s="11"/>
      <c r="E11" s="11"/>
      <c r="F11" s="12" t="str">
        <f aca="false">IF(OR(D11="",E11=""),"",IF(E11&lt;=D11,"",E11-D11))</f>
        <v/>
      </c>
      <c r="G11" s="13"/>
      <c r="H11" s="13"/>
      <c r="I11" s="14" t="str">
        <f aca="false">IF(OR(F11="",G11=""),"",F11*G11+H11)</f>
        <v/>
      </c>
      <c r="J11" s="9"/>
      <c r="K11" s="13"/>
      <c r="L11" s="14" t="str">
        <f aca="false">IF(OR(I11="",J11="Cancelada"),"",I11-K11)</f>
        <v/>
      </c>
      <c r="M11" s="15" t="str">
        <f aca="true">IF(OR(D11="",E11=""),"",IF(E11&lt;=D11,"Revisar fechas",IF(J11="Cancelada","",IF(COUNTIFS($B$5:$B$104,B11,$J$5:$J$104,"&lt;&gt;Cancelada",$D$5:$D$104,"&lt;"&amp;E11,$E$5:$E$104,"&gt;"&amp;D11)&gt;1,"Solapada",IF(AND(D11&gt;=TODAY(),D11-TODAY()&lt;=7),"Entrada en "&amp;(D11-TODAY())&amp;" d","OK")))))</f>
        <v/>
      </c>
      <c r="N11" s="10"/>
    </row>
    <row r="12" customFormat="false" ht="15" hidden="false" customHeight="false" outlineLevel="0" collapsed="false">
      <c r="A12" s="9"/>
      <c r="B12" s="10"/>
      <c r="C12" s="10"/>
      <c r="D12" s="11"/>
      <c r="E12" s="11"/>
      <c r="F12" s="12" t="str">
        <f aca="false">IF(OR(D12="",E12=""),"",IF(E12&lt;=D12,"",E12-D12))</f>
        <v/>
      </c>
      <c r="G12" s="13"/>
      <c r="H12" s="13"/>
      <c r="I12" s="14" t="str">
        <f aca="false">IF(OR(F12="",G12=""),"",F12*G12+H12)</f>
        <v/>
      </c>
      <c r="J12" s="9"/>
      <c r="K12" s="13"/>
      <c r="L12" s="14" t="str">
        <f aca="false">IF(OR(I12="",J12="Cancelada"),"",I12-K12)</f>
        <v/>
      </c>
      <c r="M12" s="15" t="str">
        <f aca="true">IF(OR(D12="",E12=""),"",IF(E12&lt;=D12,"Revisar fechas",IF(J12="Cancelada","",IF(COUNTIFS($B$5:$B$104,B12,$J$5:$J$104,"&lt;&gt;Cancelada",$D$5:$D$104,"&lt;"&amp;E12,$E$5:$E$104,"&gt;"&amp;D12)&gt;1,"Solapada",IF(AND(D12&gt;=TODAY(),D12-TODAY()&lt;=7),"Entrada en "&amp;(D12-TODAY())&amp;" d","OK")))))</f>
        <v/>
      </c>
      <c r="N12" s="10"/>
    </row>
    <row r="13" customFormat="false" ht="15" hidden="false" customHeight="false" outlineLevel="0" collapsed="false">
      <c r="A13" s="9"/>
      <c r="B13" s="10"/>
      <c r="C13" s="10"/>
      <c r="D13" s="11"/>
      <c r="E13" s="11"/>
      <c r="F13" s="12" t="str">
        <f aca="false">IF(OR(D13="",E13=""),"",IF(E13&lt;=D13,"",E13-D13))</f>
        <v/>
      </c>
      <c r="G13" s="13"/>
      <c r="H13" s="13"/>
      <c r="I13" s="14" t="str">
        <f aca="false">IF(OR(F13="",G13=""),"",F13*G13+H13)</f>
        <v/>
      </c>
      <c r="J13" s="9"/>
      <c r="K13" s="13"/>
      <c r="L13" s="14" t="str">
        <f aca="false">IF(OR(I13="",J13="Cancelada"),"",I13-K13)</f>
        <v/>
      </c>
      <c r="M13" s="15" t="str">
        <f aca="true">IF(OR(D13="",E13=""),"",IF(E13&lt;=D13,"Revisar fechas",IF(J13="Cancelada","",IF(COUNTIFS($B$5:$B$104,B13,$J$5:$J$104,"&lt;&gt;Cancelada",$D$5:$D$104,"&lt;"&amp;E13,$E$5:$E$104,"&gt;"&amp;D13)&gt;1,"Solapada",IF(AND(D13&gt;=TODAY(),D13-TODAY()&lt;=7),"Entrada en "&amp;(D13-TODAY())&amp;" d","OK")))))</f>
        <v/>
      </c>
      <c r="N13" s="10"/>
    </row>
    <row r="14" customFormat="false" ht="15" hidden="false" customHeight="false" outlineLevel="0" collapsed="false">
      <c r="A14" s="9"/>
      <c r="B14" s="10"/>
      <c r="C14" s="10"/>
      <c r="D14" s="11"/>
      <c r="E14" s="11"/>
      <c r="F14" s="12" t="str">
        <f aca="false">IF(OR(D14="",E14=""),"",IF(E14&lt;=D14,"",E14-D14))</f>
        <v/>
      </c>
      <c r="G14" s="13"/>
      <c r="H14" s="13"/>
      <c r="I14" s="14" t="str">
        <f aca="false">IF(OR(F14="",G14=""),"",F14*G14+H14)</f>
        <v/>
      </c>
      <c r="J14" s="9"/>
      <c r="K14" s="13"/>
      <c r="L14" s="14" t="str">
        <f aca="false">IF(OR(I14="",J14="Cancelada"),"",I14-K14)</f>
        <v/>
      </c>
      <c r="M14" s="15" t="str">
        <f aca="true">IF(OR(D14="",E14=""),"",IF(E14&lt;=D14,"Revisar fechas",IF(J14="Cancelada","",IF(COUNTIFS($B$5:$B$104,B14,$J$5:$J$104,"&lt;&gt;Cancelada",$D$5:$D$104,"&lt;"&amp;E14,$E$5:$E$104,"&gt;"&amp;D14)&gt;1,"Solapada",IF(AND(D14&gt;=TODAY(),D14-TODAY()&lt;=7),"Entrada en "&amp;(D14-TODAY())&amp;" d","OK")))))</f>
        <v/>
      </c>
      <c r="N14" s="10"/>
    </row>
    <row r="15" customFormat="false" ht="15" hidden="false" customHeight="false" outlineLevel="0" collapsed="false">
      <c r="A15" s="9"/>
      <c r="B15" s="10"/>
      <c r="C15" s="10"/>
      <c r="D15" s="11"/>
      <c r="E15" s="11"/>
      <c r="F15" s="12" t="str">
        <f aca="false">IF(OR(D15="",E15=""),"",IF(E15&lt;=D15,"",E15-D15))</f>
        <v/>
      </c>
      <c r="G15" s="13"/>
      <c r="H15" s="13"/>
      <c r="I15" s="14" t="str">
        <f aca="false">IF(OR(F15="",G15=""),"",F15*G15+H15)</f>
        <v/>
      </c>
      <c r="J15" s="9"/>
      <c r="K15" s="13"/>
      <c r="L15" s="14" t="str">
        <f aca="false">IF(OR(I15="",J15="Cancelada"),"",I15-K15)</f>
        <v/>
      </c>
      <c r="M15" s="15" t="str">
        <f aca="true">IF(OR(D15="",E15=""),"",IF(E15&lt;=D15,"Revisar fechas",IF(J15="Cancelada","",IF(COUNTIFS($B$5:$B$104,B15,$J$5:$J$104,"&lt;&gt;Cancelada",$D$5:$D$104,"&lt;"&amp;E15,$E$5:$E$104,"&gt;"&amp;D15)&gt;1,"Solapada",IF(AND(D15&gt;=TODAY(),D15-TODAY()&lt;=7),"Entrada en "&amp;(D15-TODAY())&amp;" d","OK")))))</f>
        <v/>
      </c>
      <c r="N15" s="10"/>
    </row>
    <row r="16" customFormat="false" ht="15" hidden="false" customHeight="false" outlineLevel="0" collapsed="false">
      <c r="A16" s="9"/>
      <c r="B16" s="10"/>
      <c r="C16" s="10"/>
      <c r="D16" s="11"/>
      <c r="E16" s="11"/>
      <c r="F16" s="12" t="str">
        <f aca="false">IF(OR(D16="",E16=""),"",IF(E16&lt;=D16,"",E16-D16))</f>
        <v/>
      </c>
      <c r="G16" s="13"/>
      <c r="H16" s="13"/>
      <c r="I16" s="14" t="str">
        <f aca="false">IF(OR(F16="",G16=""),"",F16*G16+H16)</f>
        <v/>
      </c>
      <c r="J16" s="9"/>
      <c r="K16" s="13"/>
      <c r="L16" s="14" t="str">
        <f aca="false">IF(OR(I16="",J16="Cancelada"),"",I16-K16)</f>
        <v/>
      </c>
      <c r="M16" s="15" t="str">
        <f aca="true">IF(OR(D16="",E16=""),"",IF(E16&lt;=D16,"Revisar fechas",IF(J16="Cancelada","",IF(COUNTIFS($B$5:$B$104,B16,$J$5:$J$104,"&lt;&gt;Cancelada",$D$5:$D$104,"&lt;"&amp;E16,$E$5:$E$104,"&gt;"&amp;D16)&gt;1,"Solapada",IF(AND(D16&gt;=TODAY(),D16-TODAY()&lt;=7),"Entrada en "&amp;(D16-TODAY())&amp;" d","OK")))))</f>
        <v/>
      </c>
      <c r="N16" s="10"/>
    </row>
    <row r="17" customFormat="false" ht="15" hidden="false" customHeight="false" outlineLevel="0" collapsed="false">
      <c r="A17" s="9"/>
      <c r="B17" s="10"/>
      <c r="C17" s="10"/>
      <c r="D17" s="11"/>
      <c r="E17" s="11"/>
      <c r="F17" s="12" t="str">
        <f aca="false">IF(OR(D17="",E17=""),"",IF(E17&lt;=D17,"",E17-D17))</f>
        <v/>
      </c>
      <c r="G17" s="13"/>
      <c r="H17" s="13"/>
      <c r="I17" s="14" t="str">
        <f aca="false">IF(OR(F17="",G17=""),"",F17*G17+H17)</f>
        <v/>
      </c>
      <c r="J17" s="9"/>
      <c r="K17" s="13"/>
      <c r="L17" s="14" t="str">
        <f aca="false">IF(OR(I17="",J17="Cancelada"),"",I17-K17)</f>
        <v/>
      </c>
      <c r="M17" s="15" t="str">
        <f aca="true">IF(OR(D17="",E17=""),"",IF(E17&lt;=D17,"Revisar fechas",IF(J17="Cancelada","",IF(COUNTIFS($B$5:$B$104,B17,$J$5:$J$104,"&lt;&gt;Cancelada",$D$5:$D$104,"&lt;"&amp;E17,$E$5:$E$104,"&gt;"&amp;D17)&gt;1,"Solapada",IF(AND(D17&gt;=TODAY(),D17-TODAY()&lt;=7),"Entrada en "&amp;(D17-TODAY())&amp;" d","OK")))))</f>
        <v/>
      </c>
      <c r="N17" s="10"/>
    </row>
    <row r="18" customFormat="false" ht="15" hidden="false" customHeight="false" outlineLevel="0" collapsed="false">
      <c r="A18" s="9"/>
      <c r="B18" s="10"/>
      <c r="C18" s="10"/>
      <c r="D18" s="11"/>
      <c r="E18" s="11"/>
      <c r="F18" s="12" t="str">
        <f aca="false">IF(OR(D18="",E18=""),"",IF(E18&lt;=D18,"",E18-D18))</f>
        <v/>
      </c>
      <c r="G18" s="13"/>
      <c r="H18" s="13"/>
      <c r="I18" s="14" t="str">
        <f aca="false">IF(OR(F18="",G18=""),"",F18*G18+H18)</f>
        <v/>
      </c>
      <c r="J18" s="9"/>
      <c r="K18" s="13"/>
      <c r="L18" s="14" t="str">
        <f aca="false">IF(OR(I18="",J18="Cancelada"),"",I18-K18)</f>
        <v/>
      </c>
      <c r="M18" s="15" t="str">
        <f aca="true">IF(OR(D18="",E18=""),"",IF(E18&lt;=D18,"Revisar fechas",IF(J18="Cancelada","",IF(COUNTIFS($B$5:$B$104,B18,$J$5:$J$104,"&lt;&gt;Cancelada",$D$5:$D$104,"&lt;"&amp;E18,$E$5:$E$104,"&gt;"&amp;D18)&gt;1,"Solapada",IF(AND(D18&gt;=TODAY(),D18-TODAY()&lt;=7),"Entrada en "&amp;(D18-TODAY())&amp;" d","OK")))))</f>
        <v/>
      </c>
      <c r="N18" s="10"/>
    </row>
    <row r="19" customFormat="false" ht="15" hidden="false" customHeight="false" outlineLevel="0" collapsed="false">
      <c r="A19" s="9"/>
      <c r="B19" s="10"/>
      <c r="C19" s="10"/>
      <c r="D19" s="11"/>
      <c r="E19" s="11"/>
      <c r="F19" s="12" t="str">
        <f aca="false">IF(OR(D19="",E19=""),"",IF(E19&lt;=D19,"",E19-D19))</f>
        <v/>
      </c>
      <c r="G19" s="13"/>
      <c r="H19" s="13"/>
      <c r="I19" s="14" t="str">
        <f aca="false">IF(OR(F19="",G19=""),"",F19*G19+H19)</f>
        <v/>
      </c>
      <c r="J19" s="9"/>
      <c r="K19" s="13"/>
      <c r="L19" s="14" t="str">
        <f aca="false">IF(OR(I19="",J19="Cancelada"),"",I19-K19)</f>
        <v/>
      </c>
      <c r="M19" s="15" t="str">
        <f aca="true">IF(OR(D19="",E19=""),"",IF(E19&lt;=D19,"Revisar fechas",IF(J19="Cancelada","",IF(COUNTIFS($B$5:$B$104,B19,$J$5:$J$104,"&lt;&gt;Cancelada",$D$5:$D$104,"&lt;"&amp;E19,$E$5:$E$104,"&gt;"&amp;D19)&gt;1,"Solapada",IF(AND(D19&gt;=TODAY(),D19-TODAY()&lt;=7),"Entrada en "&amp;(D19-TODAY())&amp;" d","OK")))))</f>
        <v/>
      </c>
      <c r="N19" s="10"/>
    </row>
    <row r="20" customFormat="false" ht="15" hidden="false" customHeight="false" outlineLevel="0" collapsed="false">
      <c r="A20" s="9"/>
      <c r="B20" s="10"/>
      <c r="C20" s="10"/>
      <c r="D20" s="11"/>
      <c r="E20" s="11"/>
      <c r="F20" s="12" t="str">
        <f aca="false">IF(OR(D20="",E20=""),"",IF(E20&lt;=D20,"",E20-D20))</f>
        <v/>
      </c>
      <c r="G20" s="13"/>
      <c r="H20" s="13"/>
      <c r="I20" s="14" t="str">
        <f aca="false">IF(OR(F20="",G20=""),"",F20*G20+H20)</f>
        <v/>
      </c>
      <c r="J20" s="9"/>
      <c r="K20" s="13"/>
      <c r="L20" s="14" t="str">
        <f aca="false">IF(OR(I20="",J20="Cancelada"),"",I20-K20)</f>
        <v/>
      </c>
      <c r="M20" s="15" t="str">
        <f aca="true">IF(OR(D20="",E20=""),"",IF(E20&lt;=D20,"Revisar fechas",IF(J20="Cancelada","",IF(COUNTIFS($B$5:$B$104,B20,$J$5:$J$104,"&lt;&gt;Cancelada",$D$5:$D$104,"&lt;"&amp;E20,$E$5:$E$104,"&gt;"&amp;D20)&gt;1,"Solapada",IF(AND(D20&gt;=TODAY(),D20-TODAY()&lt;=7),"Entrada en "&amp;(D20-TODAY())&amp;" d","OK")))))</f>
        <v/>
      </c>
      <c r="N20" s="10"/>
    </row>
    <row r="21" customFormat="false" ht="15" hidden="false" customHeight="false" outlineLevel="0" collapsed="false">
      <c r="A21" s="9"/>
      <c r="B21" s="10"/>
      <c r="C21" s="10"/>
      <c r="D21" s="11"/>
      <c r="E21" s="11"/>
      <c r="F21" s="12" t="str">
        <f aca="false">IF(OR(D21="",E21=""),"",IF(E21&lt;=D21,"",E21-D21))</f>
        <v/>
      </c>
      <c r="G21" s="13"/>
      <c r="H21" s="13"/>
      <c r="I21" s="14" t="str">
        <f aca="false">IF(OR(F21="",G21=""),"",F21*G21+H21)</f>
        <v/>
      </c>
      <c r="J21" s="9"/>
      <c r="K21" s="13"/>
      <c r="L21" s="14" t="str">
        <f aca="false">IF(OR(I21="",J21="Cancelada"),"",I21-K21)</f>
        <v/>
      </c>
      <c r="M21" s="15" t="str">
        <f aca="true">IF(OR(D21="",E21=""),"",IF(E21&lt;=D21,"Revisar fechas",IF(J21="Cancelada","",IF(COUNTIFS($B$5:$B$104,B21,$J$5:$J$104,"&lt;&gt;Cancelada",$D$5:$D$104,"&lt;"&amp;E21,$E$5:$E$104,"&gt;"&amp;D21)&gt;1,"Solapada",IF(AND(D21&gt;=TODAY(),D21-TODAY()&lt;=7),"Entrada en "&amp;(D21-TODAY())&amp;" d","OK")))))</f>
        <v/>
      </c>
      <c r="N21" s="10"/>
    </row>
    <row r="22" customFormat="false" ht="15" hidden="false" customHeight="false" outlineLevel="0" collapsed="false">
      <c r="A22" s="9"/>
      <c r="B22" s="10"/>
      <c r="C22" s="10"/>
      <c r="D22" s="11"/>
      <c r="E22" s="11"/>
      <c r="F22" s="12" t="str">
        <f aca="false">IF(OR(D22="",E22=""),"",IF(E22&lt;=D22,"",E22-D22))</f>
        <v/>
      </c>
      <c r="G22" s="13"/>
      <c r="H22" s="13"/>
      <c r="I22" s="14" t="str">
        <f aca="false">IF(OR(F22="",G22=""),"",F22*G22+H22)</f>
        <v/>
      </c>
      <c r="J22" s="9"/>
      <c r="K22" s="13"/>
      <c r="L22" s="14" t="str">
        <f aca="false">IF(OR(I22="",J22="Cancelada"),"",I22-K22)</f>
        <v/>
      </c>
      <c r="M22" s="15" t="str">
        <f aca="true">IF(OR(D22="",E22=""),"",IF(E22&lt;=D22,"Revisar fechas",IF(J22="Cancelada","",IF(COUNTIFS($B$5:$B$104,B22,$J$5:$J$104,"&lt;&gt;Cancelada",$D$5:$D$104,"&lt;"&amp;E22,$E$5:$E$104,"&gt;"&amp;D22)&gt;1,"Solapada",IF(AND(D22&gt;=TODAY(),D22-TODAY()&lt;=7),"Entrada en "&amp;(D22-TODAY())&amp;" d","OK")))))</f>
        <v/>
      </c>
      <c r="N22" s="10"/>
    </row>
    <row r="23" customFormat="false" ht="15" hidden="false" customHeight="false" outlineLevel="0" collapsed="false">
      <c r="A23" s="9"/>
      <c r="B23" s="10"/>
      <c r="C23" s="10"/>
      <c r="D23" s="11"/>
      <c r="E23" s="11"/>
      <c r="F23" s="12" t="str">
        <f aca="false">IF(OR(D23="",E23=""),"",IF(E23&lt;=D23,"",E23-D23))</f>
        <v/>
      </c>
      <c r="G23" s="13"/>
      <c r="H23" s="13"/>
      <c r="I23" s="14" t="str">
        <f aca="false">IF(OR(F23="",G23=""),"",F23*G23+H23)</f>
        <v/>
      </c>
      <c r="J23" s="9"/>
      <c r="K23" s="13"/>
      <c r="L23" s="14" t="str">
        <f aca="false">IF(OR(I23="",J23="Cancelada"),"",I23-K23)</f>
        <v/>
      </c>
      <c r="M23" s="15" t="str">
        <f aca="true">IF(OR(D23="",E23=""),"",IF(E23&lt;=D23,"Revisar fechas",IF(J23="Cancelada","",IF(COUNTIFS($B$5:$B$104,B23,$J$5:$J$104,"&lt;&gt;Cancelada",$D$5:$D$104,"&lt;"&amp;E23,$E$5:$E$104,"&gt;"&amp;D23)&gt;1,"Solapada",IF(AND(D23&gt;=TODAY(),D23-TODAY()&lt;=7),"Entrada en "&amp;(D23-TODAY())&amp;" d","OK")))))</f>
        <v/>
      </c>
      <c r="N23" s="10"/>
    </row>
    <row r="24" customFormat="false" ht="15" hidden="false" customHeight="false" outlineLevel="0" collapsed="false">
      <c r="A24" s="9"/>
      <c r="B24" s="10"/>
      <c r="C24" s="10"/>
      <c r="D24" s="11"/>
      <c r="E24" s="11"/>
      <c r="F24" s="12" t="str">
        <f aca="false">IF(OR(D24="",E24=""),"",IF(E24&lt;=D24,"",E24-D24))</f>
        <v/>
      </c>
      <c r="G24" s="13"/>
      <c r="H24" s="13"/>
      <c r="I24" s="14" t="str">
        <f aca="false">IF(OR(F24="",G24=""),"",F24*G24+H24)</f>
        <v/>
      </c>
      <c r="J24" s="9"/>
      <c r="K24" s="13"/>
      <c r="L24" s="14" t="str">
        <f aca="false">IF(OR(I24="",J24="Cancelada"),"",I24-K24)</f>
        <v/>
      </c>
      <c r="M24" s="15" t="str">
        <f aca="true">IF(OR(D24="",E24=""),"",IF(E24&lt;=D24,"Revisar fechas",IF(J24="Cancelada","",IF(COUNTIFS($B$5:$B$104,B24,$J$5:$J$104,"&lt;&gt;Cancelada",$D$5:$D$104,"&lt;"&amp;E24,$E$5:$E$104,"&gt;"&amp;D24)&gt;1,"Solapada",IF(AND(D24&gt;=TODAY(),D24-TODAY()&lt;=7),"Entrada en "&amp;(D24-TODAY())&amp;" d","OK")))))</f>
        <v/>
      </c>
      <c r="N24" s="10"/>
    </row>
    <row r="25" customFormat="false" ht="15" hidden="false" customHeight="false" outlineLevel="0" collapsed="false">
      <c r="A25" s="9"/>
      <c r="B25" s="10"/>
      <c r="C25" s="10"/>
      <c r="D25" s="11"/>
      <c r="E25" s="11"/>
      <c r="F25" s="12" t="str">
        <f aca="false">IF(OR(D25="",E25=""),"",IF(E25&lt;=D25,"",E25-D25))</f>
        <v/>
      </c>
      <c r="G25" s="13"/>
      <c r="H25" s="13"/>
      <c r="I25" s="14" t="str">
        <f aca="false">IF(OR(F25="",G25=""),"",F25*G25+H25)</f>
        <v/>
      </c>
      <c r="J25" s="9"/>
      <c r="K25" s="13"/>
      <c r="L25" s="14" t="str">
        <f aca="false">IF(OR(I25="",J25="Cancelada"),"",I25-K25)</f>
        <v/>
      </c>
      <c r="M25" s="15" t="str">
        <f aca="true">IF(OR(D25="",E25=""),"",IF(E25&lt;=D25,"Revisar fechas",IF(J25="Cancelada","",IF(COUNTIFS($B$5:$B$104,B25,$J$5:$J$104,"&lt;&gt;Cancelada",$D$5:$D$104,"&lt;"&amp;E25,$E$5:$E$104,"&gt;"&amp;D25)&gt;1,"Solapada",IF(AND(D25&gt;=TODAY(),D25-TODAY()&lt;=7),"Entrada en "&amp;(D25-TODAY())&amp;" d","OK")))))</f>
        <v/>
      </c>
      <c r="N25" s="10"/>
    </row>
    <row r="26" customFormat="false" ht="15" hidden="false" customHeight="false" outlineLevel="0" collapsed="false">
      <c r="A26" s="9"/>
      <c r="B26" s="10"/>
      <c r="C26" s="10"/>
      <c r="D26" s="11"/>
      <c r="E26" s="11"/>
      <c r="F26" s="12" t="str">
        <f aca="false">IF(OR(D26="",E26=""),"",IF(E26&lt;=D26,"",E26-D26))</f>
        <v/>
      </c>
      <c r="G26" s="13"/>
      <c r="H26" s="13"/>
      <c r="I26" s="14" t="str">
        <f aca="false">IF(OR(F26="",G26=""),"",F26*G26+H26)</f>
        <v/>
      </c>
      <c r="J26" s="9"/>
      <c r="K26" s="13"/>
      <c r="L26" s="14" t="str">
        <f aca="false">IF(OR(I26="",J26="Cancelada"),"",I26-K26)</f>
        <v/>
      </c>
      <c r="M26" s="15" t="str">
        <f aca="true">IF(OR(D26="",E26=""),"",IF(E26&lt;=D26,"Revisar fechas",IF(J26="Cancelada","",IF(COUNTIFS($B$5:$B$104,B26,$J$5:$J$104,"&lt;&gt;Cancelada",$D$5:$D$104,"&lt;"&amp;E26,$E$5:$E$104,"&gt;"&amp;D26)&gt;1,"Solapada",IF(AND(D26&gt;=TODAY(),D26-TODAY()&lt;=7),"Entrada en "&amp;(D26-TODAY())&amp;" d","OK")))))</f>
        <v/>
      </c>
      <c r="N26" s="10"/>
    </row>
    <row r="27" customFormat="false" ht="15" hidden="false" customHeight="false" outlineLevel="0" collapsed="false">
      <c r="A27" s="9"/>
      <c r="B27" s="10"/>
      <c r="C27" s="10"/>
      <c r="D27" s="11"/>
      <c r="E27" s="11"/>
      <c r="F27" s="12" t="str">
        <f aca="false">IF(OR(D27="",E27=""),"",IF(E27&lt;=D27,"",E27-D27))</f>
        <v/>
      </c>
      <c r="G27" s="13"/>
      <c r="H27" s="13"/>
      <c r="I27" s="14" t="str">
        <f aca="false">IF(OR(F27="",G27=""),"",F27*G27+H27)</f>
        <v/>
      </c>
      <c r="J27" s="9"/>
      <c r="K27" s="13"/>
      <c r="L27" s="14" t="str">
        <f aca="false">IF(OR(I27="",J27="Cancelada"),"",I27-K27)</f>
        <v/>
      </c>
      <c r="M27" s="15" t="str">
        <f aca="true">IF(OR(D27="",E27=""),"",IF(E27&lt;=D27,"Revisar fechas",IF(J27="Cancelada","",IF(COUNTIFS($B$5:$B$104,B27,$J$5:$J$104,"&lt;&gt;Cancelada",$D$5:$D$104,"&lt;"&amp;E27,$E$5:$E$104,"&gt;"&amp;D27)&gt;1,"Solapada",IF(AND(D27&gt;=TODAY(),D27-TODAY()&lt;=7),"Entrada en "&amp;(D27-TODAY())&amp;" d","OK")))))</f>
        <v/>
      </c>
      <c r="N27" s="10"/>
    </row>
    <row r="28" customFormat="false" ht="15" hidden="false" customHeight="false" outlineLevel="0" collapsed="false">
      <c r="A28" s="9"/>
      <c r="B28" s="10"/>
      <c r="C28" s="10"/>
      <c r="D28" s="11"/>
      <c r="E28" s="11"/>
      <c r="F28" s="12" t="str">
        <f aca="false">IF(OR(D28="",E28=""),"",IF(E28&lt;=D28,"",E28-D28))</f>
        <v/>
      </c>
      <c r="G28" s="13"/>
      <c r="H28" s="13"/>
      <c r="I28" s="14" t="str">
        <f aca="false">IF(OR(F28="",G28=""),"",F28*G28+H28)</f>
        <v/>
      </c>
      <c r="J28" s="9"/>
      <c r="K28" s="13"/>
      <c r="L28" s="14" t="str">
        <f aca="false">IF(OR(I28="",J28="Cancelada"),"",I28-K28)</f>
        <v/>
      </c>
      <c r="M28" s="15" t="str">
        <f aca="true">IF(OR(D28="",E28=""),"",IF(E28&lt;=D28,"Revisar fechas",IF(J28="Cancelada","",IF(COUNTIFS($B$5:$B$104,B28,$J$5:$J$104,"&lt;&gt;Cancelada",$D$5:$D$104,"&lt;"&amp;E28,$E$5:$E$104,"&gt;"&amp;D28)&gt;1,"Solapada",IF(AND(D28&gt;=TODAY(),D28-TODAY()&lt;=7),"Entrada en "&amp;(D28-TODAY())&amp;" d","OK")))))</f>
        <v/>
      </c>
      <c r="N28" s="10"/>
    </row>
    <row r="29" customFormat="false" ht="15" hidden="false" customHeight="false" outlineLevel="0" collapsed="false">
      <c r="A29" s="9"/>
      <c r="B29" s="10"/>
      <c r="C29" s="10"/>
      <c r="D29" s="11"/>
      <c r="E29" s="11"/>
      <c r="F29" s="12" t="str">
        <f aca="false">IF(OR(D29="",E29=""),"",IF(E29&lt;=D29,"",E29-D29))</f>
        <v/>
      </c>
      <c r="G29" s="13"/>
      <c r="H29" s="13"/>
      <c r="I29" s="14" t="str">
        <f aca="false">IF(OR(F29="",G29=""),"",F29*G29+H29)</f>
        <v/>
      </c>
      <c r="J29" s="9"/>
      <c r="K29" s="13"/>
      <c r="L29" s="14" t="str">
        <f aca="false">IF(OR(I29="",J29="Cancelada"),"",I29-K29)</f>
        <v/>
      </c>
      <c r="M29" s="15" t="str">
        <f aca="true">IF(OR(D29="",E29=""),"",IF(E29&lt;=D29,"Revisar fechas",IF(J29="Cancelada","",IF(COUNTIFS($B$5:$B$104,B29,$J$5:$J$104,"&lt;&gt;Cancelada",$D$5:$D$104,"&lt;"&amp;E29,$E$5:$E$104,"&gt;"&amp;D29)&gt;1,"Solapada",IF(AND(D29&gt;=TODAY(),D29-TODAY()&lt;=7),"Entrada en "&amp;(D29-TODAY())&amp;" d","OK")))))</f>
        <v/>
      </c>
      <c r="N29" s="10"/>
    </row>
    <row r="30" customFormat="false" ht="15" hidden="false" customHeight="false" outlineLevel="0" collapsed="false">
      <c r="A30" s="9"/>
      <c r="B30" s="10"/>
      <c r="C30" s="10"/>
      <c r="D30" s="11"/>
      <c r="E30" s="11"/>
      <c r="F30" s="12" t="str">
        <f aca="false">IF(OR(D30="",E30=""),"",IF(E30&lt;=D30,"",E30-D30))</f>
        <v/>
      </c>
      <c r="G30" s="13"/>
      <c r="H30" s="13"/>
      <c r="I30" s="14" t="str">
        <f aca="false">IF(OR(F30="",G30=""),"",F30*G30+H30)</f>
        <v/>
      </c>
      <c r="J30" s="9"/>
      <c r="K30" s="13"/>
      <c r="L30" s="14" t="str">
        <f aca="false">IF(OR(I30="",J30="Cancelada"),"",I30-K30)</f>
        <v/>
      </c>
      <c r="M30" s="15" t="str">
        <f aca="true">IF(OR(D30="",E30=""),"",IF(E30&lt;=D30,"Revisar fechas",IF(J30="Cancelada","",IF(COUNTIFS($B$5:$B$104,B30,$J$5:$J$104,"&lt;&gt;Cancelada",$D$5:$D$104,"&lt;"&amp;E30,$E$5:$E$104,"&gt;"&amp;D30)&gt;1,"Solapada",IF(AND(D30&gt;=TODAY(),D30-TODAY()&lt;=7),"Entrada en "&amp;(D30-TODAY())&amp;" d","OK")))))</f>
        <v/>
      </c>
      <c r="N30" s="10"/>
    </row>
    <row r="31" customFormat="false" ht="15" hidden="false" customHeight="false" outlineLevel="0" collapsed="false">
      <c r="A31" s="9"/>
      <c r="B31" s="10"/>
      <c r="C31" s="10"/>
      <c r="D31" s="11"/>
      <c r="E31" s="11"/>
      <c r="F31" s="12" t="str">
        <f aca="false">IF(OR(D31="",E31=""),"",IF(E31&lt;=D31,"",E31-D31))</f>
        <v/>
      </c>
      <c r="G31" s="13"/>
      <c r="H31" s="13"/>
      <c r="I31" s="14" t="str">
        <f aca="false">IF(OR(F31="",G31=""),"",F31*G31+H31)</f>
        <v/>
      </c>
      <c r="J31" s="9"/>
      <c r="K31" s="13"/>
      <c r="L31" s="14" t="str">
        <f aca="false">IF(OR(I31="",J31="Cancelada"),"",I31-K31)</f>
        <v/>
      </c>
      <c r="M31" s="15" t="str">
        <f aca="true">IF(OR(D31="",E31=""),"",IF(E31&lt;=D31,"Revisar fechas",IF(J31="Cancelada","",IF(COUNTIFS($B$5:$B$104,B31,$J$5:$J$104,"&lt;&gt;Cancelada",$D$5:$D$104,"&lt;"&amp;E31,$E$5:$E$104,"&gt;"&amp;D31)&gt;1,"Solapada",IF(AND(D31&gt;=TODAY(),D31-TODAY()&lt;=7),"Entrada en "&amp;(D31-TODAY())&amp;" d","OK")))))</f>
        <v/>
      </c>
      <c r="N31" s="10"/>
    </row>
    <row r="32" customFormat="false" ht="15" hidden="false" customHeight="false" outlineLevel="0" collapsed="false">
      <c r="A32" s="9"/>
      <c r="B32" s="10"/>
      <c r="C32" s="10"/>
      <c r="D32" s="11"/>
      <c r="E32" s="11"/>
      <c r="F32" s="12" t="str">
        <f aca="false">IF(OR(D32="",E32=""),"",IF(E32&lt;=D32,"",E32-D32))</f>
        <v/>
      </c>
      <c r="G32" s="13"/>
      <c r="H32" s="13"/>
      <c r="I32" s="14" t="str">
        <f aca="false">IF(OR(F32="",G32=""),"",F32*G32+H32)</f>
        <v/>
      </c>
      <c r="J32" s="9"/>
      <c r="K32" s="13"/>
      <c r="L32" s="14" t="str">
        <f aca="false">IF(OR(I32="",J32="Cancelada"),"",I32-K32)</f>
        <v/>
      </c>
      <c r="M32" s="15" t="str">
        <f aca="true">IF(OR(D32="",E32=""),"",IF(E32&lt;=D32,"Revisar fechas",IF(J32="Cancelada","",IF(COUNTIFS($B$5:$B$104,B32,$J$5:$J$104,"&lt;&gt;Cancelada",$D$5:$D$104,"&lt;"&amp;E32,$E$5:$E$104,"&gt;"&amp;D32)&gt;1,"Solapada",IF(AND(D32&gt;=TODAY(),D32-TODAY()&lt;=7),"Entrada en "&amp;(D32-TODAY())&amp;" d","OK")))))</f>
        <v/>
      </c>
      <c r="N32" s="10"/>
    </row>
    <row r="33" customFormat="false" ht="15" hidden="false" customHeight="false" outlineLevel="0" collapsed="false">
      <c r="A33" s="9"/>
      <c r="B33" s="10"/>
      <c r="C33" s="10"/>
      <c r="D33" s="11"/>
      <c r="E33" s="11"/>
      <c r="F33" s="12" t="str">
        <f aca="false">IF(OR(D33="",E33=""),"",IF(E33&lt;=D33,"",E33-D33))</f>
        <v/>
      </c>
      <c r="G33" s="13"/>
      <c r="H33" s="13"/>
      <c r="I33" s="14" t="str">
        <f aca="false">IF(OR(F33="",G33=""),"",F33*G33+H33)</f>
        <v/>
      </c>
      <c r="J33" s="9"/>
      <c r="K33" s="13"/>
      <c r="L33" s="14" t="str">
        <f aca="false">IF(OR(I33="",J33="Cancelada"),"",I33-K33)</f>
        <v/>
      </c>
      <c r="M33" s="15" t="str">
        <f aca="true">IF(OR(D33="",E33=""),"",IF(E33&lt;=D33,"Revisar fechas",IF(J33="Cancelada","",IF(COUNTIFS($B$5:$B$104,B33,$J$5:$J$104,"&lt;&gt;Cancelada",$D$5:$D$104,"&lt;"&amp;E33,$E$5:$E$104,"&gt;"&amp;D33)&gt;1,"Solapada",IF(AND(D33&gt;=TODAY(),D33-TODAY()&lt;=7),"Entrada en "&amp;(D33-TODAY())&amp;" d","OK")))))</f>
        <v/>
      </c>
      <c r="N33" s="10"/>
    </row>
    <row r="34" customFormat="false" ht="15" hidden="false" customHeight="false" outlineLevel="0" collapsed="false">
      <c r="A34" s="9"/>
      <c r="B34" s="10"/>
      <c r="C34" s="10"/>
      <c r="D34" s="11"/>
      <c r="E34" s="11"/>
      <c r="F34" s="12" t="str">
        <f aca="false">IF(OR(D34="",E34=""),"",IF(E34&lt;=D34,"",E34-D34))</f>
        <v/>
      </c>
      <c r="G34" s="13"/>
      <c r="H34" s="13"/>
      <c r="I34" s="14" t="str">
        <f aca="false">IF(OR(F34="",G34=""),"",F34*G34+H34)</f>
        <v/>
      </c>
      <c r="J34" s="9"/>
      <c r="K34" s="13"/>
      <c r="L34" s="14" t="str">
        <f aca="false">IF(OR(I34="",J34="Cancelada"),"",I34-K34)</f>
        <v/>
      </c>
      <c r="M34" s="15" t="str">
        <f aca="true">IF(OR(D34="",E34=""),"",IF(E34&lt;=D34,"Revisar fechas",IF(J34="Cancelada","",IF(COUNTIFS($B$5:$B$104,B34,$J$5:$J$104,"&lt;&gt;Cancelada",$D$5:$D$104,"&lt;"&amp;E34,$E$5:$E$104,"&gt;"&amp;D34)&gt;1,"Solapada",IF(AND(D34&gt;=TODAY(),D34-TODAY()&lt;=7),"Entrada en "&amp;(D34-TODAY())&amp;" d","OK")))))</f>
        <v/>
      </c>
      <c r="N34" s="10"/>
    </row>
    <row r="35" customFormat="false" ht="15" hidden="false" customHeight="false" outlineLevel="0" collapsed="false">
      <c r="A35" s="9"/>
      <c r="B35" s="10"/>
      <c r="C35" s="10"/>
      <c r="D35" s="11"/>
      <c r="E35" s="11"/>
      <c r="F35" s="12" t="str">
        <f aca="false">IF(OR(D35="",E35=""),"",IF(E35&lt;=D35,"",E35-D35))</f>
        <v/>
      </c>
      <c r="G35" s="13"/>
      <c r="H35" s="13"/>
      <c r="I35" s="14" t="str">
        <f aca="false">IF(OR(F35="",G35=""),"",F35*G35+H35)</f>
        <v/>
      </c>
      <c r="J35" s="9"/>
      <c r="K35" s="13"/>
      <c r="L35" s="14" t="str">
        <f aca="false">IF(OR(I35="",J35="Cancelada"),"",I35-K35)</f>
        <v/>
      </c>
      <c r="M35" s="15" t="str">
        <f aca="true">IF(OR(D35="",E35=""),"",IF(E35&lt;=D35,"Revisar fechas",IF(J35="Cancelada","",IF(COUNTIFS($B$5:$B$104,B35,$J$5:$J$104,"&lt;&gt;Cancelada",$D$5:$D$104,"&lt;"&amp;E35,$E$5:$E$104,"&gt;"&amp;D35)&gt;1,"Solapada",IF(AND(D35&gt;=TODAY(),D35-TODAY()&lt;=7),"Entrada en "&amp;(D35-TODAY())&amp;" d","OK")))))</f>
        <v/>
      </c>
      <c r="N35" s="10"/>
    </row>
    <row r="36" customFormat="false" ht="15" hidden="false" customHeight="false" outlineLevel="0" collapsed="false">
      <c r="A36" s="9"/>
      <c r="B36" s="10"/>
      <c r="C36" s="10"/>
      <c r="D36" s="11"/>
      <c r="E36" s="11"/>
      <c r="F36" s="12" t="str">
        <f aca="false">IF(OR(D36="",E36=""),"",IF(E36&lt;=D36,"",E36-D36))</f>
        <v/>
      </c>
      <c r="G36" s="13"/>
      <c r="H36" s="13"/>
      <c r="I36" s="14" t="str">
        <f aca="false">IF(OR(F36="",G36=""),"",F36*G36+H36)</f>
        <v/>
      </c>
      <c r="J36" s="9"/>
      <c r="K36" s="13"/>
      <c r="L36" s="14" t="str">
        <f aca="false">IF(OR(I36="",J36="Cancelada"),"",I36-K36)</f>
        <v/>
      </c>
      <c r="M36" s="15" t="str">
        <f aca="true">IF(OR(D36="",E36=""),"",IF(E36&lt;=D36,"Revisar fechas",IF(J36="Cancelada","",IF(COUNTIFS($B$5:$B$104,B36,$J$5:$J$104,"&lt;&gt;Cancelada",$D$5:$D$104,"&lt;"&amp;E36,$E$5:$E$104,"&gt;"&amp;D36)&gt;1,"Solapada",IF(AND(D36&gt;=TODAY(),D36-TODAY()&lt;=7),"Entrada en "&amp;(D36-TODAY())&amp;" d","OK")))))</f>
        <v/>
      </c>
      <c r="N36" s="10"/>
    </row>
    <row r="37" customFormat="false" ht="15" hidden="false" customHeight="false" outlineLevel="0" collapsed="false">
      <c r="A37" s="9"/>
      <c r="B37" s="10"/>
      <c r="C37" s="10"/>
      <c r="D37" s="11"/>
      <c r="E37" s="11"/>
      <c r="F37" s="12" t="str">
        <f aca="false">IF(OR(D37="",E37=""),"",IF(E37&lt;=D37,"",E37-D37))</f>
        <v/>
      </c>
      <c r="G37" s="13"/>
      <c r="H37" s="13"/>
      <c r="I37" s="14" t="str">
        <f aca="false">IF(OR(F37="",G37=""),"",F37*G37+H37)</f>
        <v/>
      </c>
      <c r="J37" s="9"/>
      <c r="K37" s="13"/>
      <c r="L37" s="14" t="str">
        <f aca="false">IF(OR(I37="",J37="Cancelada"),"",I37-K37)</f>
        <v/>
      </c>
      <c r="M37" s="15" t="str">
        <f aca="true">IF(OR(D37="",E37=""),"",IF(E37&lt;=D37,"Revisar fechas",IF(J37="Cancelada","",IF(COUNTIFS($B$5:$B$104,B37,$J$5:$J$104,"&lt;&gt;Cancelada",$D$5:$D$104,"&lt;"&amp;E37,$E$5:$E$104,"&gt;"&amp;D37)&gt;1,"Solapada",IF(AND(D37&gt;=TODAY(),D37-TODAY()&lt;=7),"Entrada en "&amp;(D37-TODAY())&amp;" d","OK")))))</f>
        <v/>
      </c>
      <c r="N37" s="10"/>
    </row>
    <row r="38" customFormat="false" ht="15" hidden="false" customHeight="false" outlineLevel="0" collapsed="false">
      <c r="A38" s="9"/>
      <c r="B38" s="10"/>
      <c r="C38" s="10"/>
      <c r="D38" s="11"/>
      <c r="E38" s="11"/>
      <c r="F38" s="12" t="str">
        <f aca="false">IF(OR(D38="",E38=""),"",IF(E38&lt;=D38,"",E38-D38))</f>
        <v/>
      </c>
      <c r="G38" s="13"/>
      <c r="H38" s="13"/>
      <c r="I38" s="14" t="str">
        <f aca="false">IF(OR(F38="",G38=""),"",F38*G38+H38)</f>
        <v/>
      </c>
      <c r="J38" s="9"/>
      <c r="K38" s="13"/>
      <c r="L38" s="14" t="str">
        <f aca="false">IF(OR(I38="",J38="Cancelada"),"",I38-K38)</f>
        <v/>
      </c>
      <c r="M38" s="15" t="str">
        <f aca="true">IF(OR(D38="",E38=""),"",IF(E38&lt;=D38,"Revisar fechas",IF(J38="Cancelada","",IF(COUNTIFS($B$5:$B$104,B38,$J$5:$J$104,"&lt;&gt;Cancelada",$D$5:$D$104,"&lt;"&amp;E38,$E$5:$E$104,"&gt;"&amp;D38)&gt;1,"Solapada",IF(AND(D38&gt;=TODAY(),D38-TODAY()&lt;=7),"Entrada en "&amp;(D38-TODAY())&amp;" d","OK")))))</f>
        <v/>
      </c>
      <c r="N38" s="10"/>
    </row>
    <row r="39" customFormat="false" ht="15" hidden="false" customHeight="false" outlineLevel="0" collapsed="false">
      <c r="A39" s="9"/>
      <c r="B39" s="10"/>
      <c r="C39" s="10"/>
      <c r="D39" s="11"/>
      <c r="E39" s="11"/>
      <c r="F39" s="12" t="str">
        <f aca="false">IF(OR(D39="",E39=""),"",IF(E39&lt;=D39,"",E39-D39))</f>
        <v/>
      </c>
      <c r="G39" s="13"/>
      <c r="H39" s="13"/>
      <c r="I39" s="14" t="str">
        <f aca="false">IF(OR(F39="",G39=""),"",F39*G39+H39)</f>
        <v/>
      </c>
      <c r="J39" s="9"/>
      <c r="K39" s="13"/>
      <c r="L39" s="14" t="str">
        <f aca="false">IF(OR(I39="",J39="Cancelada"),"",I39-K39)</f>
        <v/>
      </c>
      <c r="M39" s="15" t="str">
        <f aca="true">IF(OR(D39="",E39=""),"",IF(E39&lt;=D39,"Revisar fechas",IF(J39="Cancelada","",IF(COUNTIFS($B$5:$B$104,B39,$J$5:$J$104,"&lt;&gt;Cancelada",$D$5:$D$104,"&lt;"&amp;E39,$E$5:$E$104,"&gt;"&amp;D39)&gt;1,"Solapada",IF(AND(D39&gt;=TODAY(),D39-TODAY()&lt;=7),"Entrada en "&amp;(D39-TODAY())&amp;" d","OK")))))</f>
        <v/>
      </c>
      <c r="N39" s="10"/>
    </row>
    <row r="40" customFormat="false" ht="15" hidden="false" customHeight="false" outlineLevel="0" collapsed="false">
      <c r="A40" s="9"/>
      <c r="B40" s="10"/>
      <c r="C40" s="10"/>
      <c r="D40" s="11"/>
      <c r="E40" s="11"/>
      <c r="F40" s="12" t="str">
        <f aca="false">IF(OR(D40="",E40=""),"",IF(E40&lt;=D40,"",E40-D40))</f>
        <v/>
      </c>
      <c r="G40" s="13"/>
      <c r="H40" s="13"/>
      <c r="I40" s="14" t="str">
        <f aca="false">IF(OR(F40="",G40=""),"",F40*G40+H40)</f>
        <v/>
      </c>
      <c r="J40" s="9"/>
      <c r="K40" s="13"/>
      <c r="L40" s="14" t="str">
        <f aca="false">IF(OR(I40="",J40="Cancelada"),"",I40-K40)</f>
        <v/>
      </c>
      <c r="M40" s="15" t="str">
        <f aca="true">IF(OR(D40="",E40=""),"",IF(E40&lt;=D40,"Revisar fechas",IF(J40="Cancelada","",IF(COUNTIFS($B$5:$B$104,B40,$J$5:$J$104,"&lt;&gt;Cancelada",$D$5:$D$104,"&lt;"&amp;E40,$E$5:$E$104,"&gt;"&amp;D40)&gt;1,"Solapada",IF(AND(D40&gt;=TODAY(),D40-TODAY()&lt;=7),"Entrada en "&amp;(D40-TODAY())&amp;" d","OK")))))</f>
        <v/>
      </c>
      <c r="N40" s="10"/>
    </row>
    <row r="41" customFormat="false" ht="15" hidden="false" customHeight="false" outlineLevel="0" collapsed="false">
      <c r="A41" s="9"/>
      <c r="B41" s="10"/>
      <c r="C41" s="10"/>
      <c r="D41" s="11"/>
      <c r="E41" s="11"/>
      <c r="F41" s="12" t="str">
        <f aca="false">IF(OR(D41="",E41=""),"",IF(E41&lt;=D41,"",E41-D41))</f>
        <v/>
      </c>
      <c r="G41" s="13"/>
      <c r="H41" s="13"/>
      <c r="I41" s="14" t="str">
        <f aca="false">IF(OR(F41="",G41=""),"",F41*G41+H41)</f>
        <v/>
      </c>
      <c r="J41" s="9"/>
      <c r="K41" s="13"/>
      <c r="L41" s="14" t="str">
        <f aca="false">IF(OR(I41="",J41="Cancelada"),"",I41-K41)</f>
        <v/>
      </c>
      <c r="M41" s="15" t="str">
        <f aca="true">IF(OR(D41="",E41=""),"",IF(E41&lt;=D41,"Revisar fechas",IF(J41="Cancelada","",IF(COUNTIFS($B$5:$B$104,B41,$J$5:$J$104,"&lt;&gt;Cancelada",$D$5:$D$104,"&lt;"&amp;E41,$E$5:$E$104,"&gt;"&amp;D41)&gt;1,"Solapada",IF(AND(D41&gt;=TODAY(),D41-TODAY()&lt;=7),"Entrada en "&amp;(D41-TODAY())&amp;" d","OK")))))</f>
        <v/>
      </c>
      <c r="N41" s="10"/>
    </row>
    <row r="42" customFormat="false" ht="15" hidden="false" customHeight="false" outlineLevel="0" collapsed="false">
      <c r="A42" s="9"/>
      <c r="B42" s="10"/>
      <c r="C42" s="10"/>
      <c r="D42" s="11"/>
      <c r="E42" s="11"/>
      <c r="F42" s="12" t="str">
        <f aca="false">IF(OR(D42="",E42=""),"",IF(E42&lt;=D42,"",E42-D42))</f>
        <v/>
      </c>
      <c r="G42" s="13"/>
      <c r="H42" s="13"/>
      <c r="I42" s="14" t="str">
        <f aca="false">IF(OR(F42="",G42=""),"",F42*G42+H42)</f>
        <v/>
      </c>
      <c r="J42" s="9"/>
      <c r="K42" s="13"/>
      <c r="L42" s="14" t="str">
        <f aca="false">IF(OR(I42="",J42="Cancelada"),"",I42-K42)</f>
        <v/>
      </c>
      <c r="M42" s="15" t="str">
        <f aca="true">IF(OR(D42="",E42=""),"",IF(E42&lt;=D42,"Revisar fechas",IF(J42="Cancelada","",IF(COUNTIFS($B$5:$B$104,B42,$J$5:$J$104,"&lt;&gt;Cancelada",$D$5:$D$104,"&lt;"&amp;E42,$E$5:$E$104,"&gt;"&amp;D42)&gt;1,"Solapada",IF(AND(D42&gt;=TODAY(),D42-TODAY()&lt;=7),"Entrada en "&amp;(D42-TODAY())&amp;" d","OK")))))</f>
        <v/>
      </c>
      <c r="N42" s="10"/>
    </row>
    <row r="43" customFormat="false" ht="15" hidden="false" customHeight="false" outlineLevel="0" collapsed="false">
      <c r="A43" s="9"/>
      <c r="B43" s="10"/>
      <c r="C43" s="10"/>
      <c r="D43" s="11"/>
      <c r="E43" s="11"/>
      <c r="F43" s="12" t="str">
        <f aca="false">IF(OR(D43="",E43=""),"",IF(E43&lt;=D43,"",E43-D43))</f>
        <v/>
      </c>
      <c r="G43" s="13"/>
      <c r="H43" s="13"/>
      <c r="I43" s="14" t="str">
        <f aca="false">IF(OR(F43="",G43=""),"",F43*G43+H43)</f>
        <v/>
      </c>
      <c r="J43" s="9"/>
      <c r="K43" s="13"/>
      <c r="L43" s="14" t="str">
        <f aca="false">IF(OR(I43="",J43="Cancelada"),"",I43-K43)</f>
        <v/>
      </c>
      <c r="M43" s="15" t="str">
        <f aca="true">IF(OR(D43="",E43=""),"",IF(E43&lt;=D43,"Revisar fechas",IF(J43="Cancelada","",IF(COUNTIFS($B$5:$B$104,B43,$J$5:$J$104,"&lt;&gt;Cancelada",$D$5:$D$104,"&lt;"&amp;E43,$E$5:$E$104,"&gt;"&amp;D43)&gt;1,"Solapada",IF(AND(D43&gt;=TODAY(),D43-TODAY()&lt;=7),"Entrada en "&amp;(D43-TODAY())&amp;" d","OK")))))</f>
        <v/>
      </c>
      <c r="N43" s="10"/>
    </row>
    <row r="44" customFormat="false" ht="15" hidden="false" customHeight="false" outlineLevel="0" collapsed="false">
      <c r="A44" s="9"/>
      <c r="B44" s="10"/>
      <c r="C44" s="10"/>
      <c r="D44" s="11"/>
      <c r="E44" s="11"/>
      <c r="F44" s="12" t="str">
        <f aca="false">IF(OR(D44="",E44=""),"",IF(E44&lt;=D44,"",E44-D44))</f>
        <v/>
      </c>
      <c r="G44" s="13"/>
      <c r="H44" s="13"/>
      <c r="I44" s="14" t="str">
        <f aca="false">IF(OR(F44="",G44=""),"",F44*G44+H44)</f>
        <v/>
      </c>
      <c r="J44" s="9"/>
      <c r="K44" s="13"/>
      <c r="L44" s="14" t="str">
        <f aca="false">IF(OR(I44="",J44="Cancelada"),"",I44-K44)</f>
        <v/>
      </c>
      <c r="M44" s="15" t="str">
        <f aca="true">IF(OR(D44="",E44=""),"",IF(E44&lt;=D44,"Revisar fechas",IF(J44="Cancelada","",IF(COUNTIFS($B$5:$B$104,B44,$J$5:$J$104,"&lt;&gt;Cancelada",$D$5:$D$104,"&lt;"&amp;E44,$E$5:$E$104,"&gt;"&amp;D44)&gt;1,"Solapada",IF(AND(D44&gt;=TODAY(),D44-TODAY()&lt;=7),"Entrada en "&amp;(D44-TODAY())&amp;" d","OK")))))</f>
        <v/>
      </c>
      <c r="N44" s="10"/>
    </row>
    <row r="45" customFormat="false" ht="15" hidden="false" customHeight="false" outlineLevel="0" collapsed="false">
      <c r="A45" s="9"/>
      <c r="B45" s="10"/>
      <c r="C45" s="10"/>
      <c r="D45" s="11"/>
      <c r="E45" s="11"/>
      <c r="F45" s="12" t="str">
        <f aca="false">IF(OR(D45="",E45=""),"",IF(E45&lt;=D45,"",E45-D45))</f>
        <v/>
      </c>
      <c r="G45" s="13"/>
      <c r="H45" s="13"/>
      <c r="I45" s="14" t="str">
        <f aca="false">IF(OR(F45="",G45=""),"",F45*G45+H45)</f>
        <v/>
      </c>
      <c r="J45" s="9"/>
      <c r="K45" s="13"/>
      <c r="L45" s="14" t="str">
        <f aca="false">IF(OR(I45="",J45="Cancelada"),"",I45-K45)</f>
        <v/>
      </c>
      <c r="M45" s="15" t="str">
        <f aca="true">IF(OR(D45="",E45=""),"",IF(E45&lt;=D45,"Revisar fechas",IF(J45="Cancelada","",IF(COUNTIFS($B$5:$B$104,B45,$J$5:$J$104,"&lt;&gt;Cancelada",$D$5:$D$104,"&lt;"&amp;E45,$E$5:$E$104,"&gt;"&amp;D45)&gt;1,"Solapada",IF(AND(D45&gt;=TODAY(),D45-TODAY()&lt;=7),"Entrada en "&amp;(D45-TODAY())&amp;" d","OK")))))</f>
        <v/>
      </c>
      <c r="N45" s="10"/>
    </row>
    <row r="46" customFormat="false" ht="15" hidden="false" customHeight="false" outlineLevel="0" collapsed="false">
      <c r="A46" s="9"/>
      <c r="B46" s="10"/>
      <c r="C46" s="10"/>
      <c r="D46" s="11"/>
      <c r="E46" s="11"/>
      <c r="F46" s="12" t="str">
        <f aca="false">IF(OR(D46="",E46=""),"",IF(E46&lt;=D46,"",E46-D46))</f>
        <v/>
      </c>
      <c r="G46" s="13"/>
      <c r="H46" s="13"/>
      <c r="I46" s="14" t="str">
        <f aca="false">IF(OR(F46="",G46=""),"",F46*G46+H46)</f>
        <v/>
      </c>
      <c r="J46" s="9"/>
      <c r="K46" s="13"/>
      <c r="L46" s="14" t="str">
        <f aca="false">IF(OR(I46="",J46="Cancelada"),"",I46-K46)</f>
        <v/>
      </c>
      <c r="M46" s="15" t="str">
        <f aca="true">IF(OR(D46="",E46=""),"",IF(E46&lt;=D46,"Revisar fechas",IF(J46="Cancelada","",IF(COUNTIFS($B$5:$B$104,B46,$J$5:$J$104,"&lt;&gt;Cancelada",$D$5:$D$104,"&lt;"&amp;E46,$E$5:$E$104,"&gt;"&amp;D46)&gt;1,"Solapada",IF(AND(D46&gt;=TODAY(),D46-TODAY()&lt;=7),"Entrada en "&amp;(D46-TODAY())&amp;" d","OK")))))</f>
        <v/>
      </c>
      <c r="N46" s="10"/>
    </row>
    <row r="47" customFormat="false" ht="15" hidden="false" customHeight="false" outlineLevel="0" collapsed="false">
      <c r="A47" s="9"/>
      <c r="B47" s="10"/>
      <c r="C47" s="10"/>
      <c r="D47" s="11"/>
      <c r="E47" s="11"/>
      <c r="F47" s="12" t="str">
        <f aca="false">IF(OR(D47="",E47=""),"",IF(E47&lt;=D47,"",E47-D47))</f>
        <v/>
      </c>
      <c r="G47" s="13"/>
      <c r="H47" s="13"/>
      <c r="I47" s="14" t="str">
        <f aca="false">IF(OR(F47="",G47=""),"",F47*G47+H47)</f>
        <v/>
      </c>
      <c r="J47" s="9"/>
      <c r="K47" s="13"/>
      <c r="L47" s="14" t="str">
        <f aca="false">IF(OR(I47="",J47="Cancelada"),"",I47-K47)</f>
        <v/>
      </c>
      <c r="M47" s="15" t="str">
        <f aca="true">IF(OR(D47="",E47=""),"",IF(E47&lt;=D47,"Revisar fechas",IF(J47="Cancelada","",IF(COUNTIFS($B$5:$B$104,B47,$J$5:$J$104,"&lt;&gt;Cancelada",$D$5:$D$104,"&lt;"&amp;E47,$E$5:$E$104,"&gt;"&amp;D47)&gt;1,"Solapada",IF(AND(D47&gt;=TODAY(),D47-TODAY()&lt;=7),"Entrada en "&amp;(D47-TODAY())&amp;" d","OK")))))</f>
        <v/>
      </c>
      <c r="N47" s="10"/>
    </row>
    <row r="48" customFormat="false" ht="15" hidden="false" customHeight="false" outlineLevel="0" collapsed="false">
      <c r="A48" s="9"/>
      <c r="B48" s="10"/>
      <c r="C48" s="10"/>
      <c r="D48" s="11"/>
      <c r="E48" s="11"/>
      <c r="F48" s="12" t="str">
        <f aca="false">IF(OR(D48="",E48=""),"",IF(E48&lt;=D48,"",E48-D48))</f>
        <v/>
      </c>
      <c r="G48" s="13"/>
      <c r="H48" s="13"/>
      <c r="I48" s="14" t="str">
        <f aca="false">IF(OR(F48="",G48=""),"",F48*G48+H48)</f>
        <v/>
      </c>
      <c r="J48" s="9"/>
      <c r="K48" s="13"/>
      <c r="L48" s="14" t="str">
        <f aca="false">IF(OR(I48="",J48="Cancelada"),"",I48-K48)</f>
        <v/>
      </c>
      <c r="M48" s="15" t="str">
        <f aca="true">IF(OR(D48="",E48=""),"",IF(E48&lt;=D48,"Revisar fechas",IF(J48="Cancelada","",IF(COUNTIFS($B$5:$B$104,B48,$J$5:$J$104,"&lt;&gt;Cancelada",$D$5:$D$104,"&lt;"&amp;E48,$E$5:$E$104,"&gt;"&amp;D48)&gt;1,"Solapada",IF(AND(D48&gt;=TODAY(),D48-TODAY()&lt;=7),"Entrada en "&amp;(D48-TODAY())&amp;" d","OK")))))</f>
        <v/>
      </c>
      <c r="N48" s="10"/>
    </row>
    <row r="49" customFormat="false" ht="15" hidden="false" customHeight="false" outlineLevel="0" collapsed="false">
      <c r="A49" s="9"/>
      <c r="B49" s="10"/>
      <c r="C49" s="10"/>
      <c r="D49" s="11"/>
      <c r="E49" s="11"/>
      <c r="F49" s="12" t="str">
        <f aca="false">IF(OR(D49="",E49=""),"",IF(E49&lt;=D49,"",E49-D49))</f>
        <v/>
      </c>
      <c r="G49" s="13"/>
      <c r="H49" s="13"/>
      <c r="I49" s="14" t="str">
        <f aca="false">IF(OR(F49="",G49=""),"",F49*G49+H49)</f>
        <v/>
      </c>
      <c r="J49" s="9"/>
      <c r="K49" s="13"/>
      <c r="L49" s="14" t="str">
        <f aca="false">IF(OR(I49="",J49="Cancelada"),"",I49-K49)</f>
        <v/>
      </c>
      <c r="M49" s="15" t="str">
        <f aca="true">IF(OR(D49="",E49=""),"",IF(E49&lt;=D49,"Revisar fechas",IF(J49="Cancelada","",IF(COUNTIFS($B$5:$B$104,B49,$J$5:$J$104,"&lt;&gt;Cancelada",$D$5:$D$104,"&lt;"&amp;E49,$E$5:$E$104,"&gt;"&amp;D49)&gt;1,"Solapada",IF(AND(D49&gt;=TODAY(),D49-TODAY()&lt;=7),"Entrada en "&amp;(D49-TODAY())&amp;" d","OK")))))</f>
        <v/>
      </c>
      <c r="N49" s="10"/>
    </row>
    <row r="50" customFormat="false" ht="15" hidden="false" customHeight="false" outlineLevel="0" collapsed="false">
      <c r="A50" s="9"/>
      <c r="B50" s="10"/>
      <c r="C50" s="10"/>
      <c r="D50" s="11"/>
      <c r="E50" s="11"/>
      <c r="F50" s="12" t="str">
        <f aca="false">IF(OR(D50="",E50=""),"",IF(E50&lt;=D50,"",E50-D50))</f>
        <v/>
      </c>
      <c r="G50" s="13"/>
      <c r="H50" s="13"/>
      <c r="I50" s="14" t="str">
        <f aca="false">IF(OR(F50="",G50=""),"",F50*G50+H50)</f>
        <v/>
      </c>
      <c r="J50" s="9"/>
      <c r="K50" s="13"/>
      <c r="L50" s="14" t="str">
        <f aca="false">IF(OR(I50="",J50="Cancelada"),"",I50-K50)</f>
        <v/>
      </c>
      <c r="M50" s="15" t="str">
        <f aca="true">IF(OR(D50="",E50=""),"",IF(E50&lt;=D50,"Revisar fechas",IF(J50="Cancelada","",IF(COUNTIFS($B$5:$B$104,B50,$J$5:$J$104,"&lt;&gt;Cancelada",$D$5:$D$104,"&lt;"&amp;E50,$E$5:$E$104,"&gt;"&amp;D50)&gt;1,"Solapada",IF(AND(D50&gt;=TODAY(),D50-TODAY()&lt;=7),"Entrada en "&amp;(D50-TODAY())&amp;" d","OK")))))</f>
        <v/>
      </c>
      <c r="N50" s="10"/>
    </row>
    <row r="51" customFormat="false" ht="15" hidden="false" customHeight="false" outlineLevel="0" collapsed="false">
      <c r="A51" s="9"/>
      <c r="B51" s="10"/>
      <c r="C51" s="10"/>
      <c r="D51" s="11"/>
      <c r="E51" s="11"/>
      <c r="F51" s="12" t="str">
        <f aca="false">IF(OR(D51="",E51=""),"",IF(E51&lt;=D51,"",E51-D51))</f>
        <v/>
      </c>
      <c r="G51" s="13"/>
      <c r="H51" s="13"/>
      <c r="I51" s="14" t="str">
        <f aca="false">IF(OR(F51="",G51=""),"",F51*G51+H51)</f>
        <v/>
      </c>
      <c r="J51" s="9"/>
      <c r="K51" s="13"/>
      <c r="L51" s="14" t="str">
        <f aca="false">IF(OR(I51="",J51="Cancelada"),"",I51-K51)</f>
        <v/>
      </c>
      <c r="M51" s="15" t="str">
        <f aca="true">IF(OR(D51="",E51=""),"",IF(E51&lt;=D51,"Revisar fechas",IF(J51="Cancelada","",IF(COUNTIFS($B$5:$B$104,B51,$J$5:$J$104,"&lt;&gt;Cancelada",$D$5:$D$104,"&lt;"&amp;E51,$E$5:$E$104,"&gt;"&amp;D51)&gt;1,"Solapada",IF(AND(D51&gt;=TODAY(),D51-TODAY()&lt;=7),"Entrada en "&amp;(D51-TODAY())&amp;" d","OK")))))</f>
        <v/>
      </c>
      <c r="N51" s="10"/>
    </row>
    <row r="52" customFormat="false" ht="15" hidden="false" customHeight="false" outlineLevel="0" collapsed="false">
      <c r="A52" s="9"/>
      <c r="B52" s="10"/>
      <c r="C52" s="10"/>
      <c r="D52" s="11"/>
      <c r="E52" s="11"/>
      <c r="F52" s="12" t="str">
        <f aca="false">IF(OR(D52="",E52=""),"",IF(E52&lt;=D52,"",E52-D52))</f>
        <v/>
      </c>
      <c r="G52" s="13"/>
      <c r="H52" s="13"/>
      <c r="I52" s="14" t="str">
        <f aca="false">IF(OR(F52="",G52=""),"",F52*G52+H52)</f>
        <v/>
      </c>
      <c r="J52" s="9"/>
      <c r="K52" s="13"/>
      <c r="L52" s="14" t="str">
        <f aca="false">IF(OR(I52="",J52="Cancelada"),"",I52-K52)</f>
        <v/>
      </c>
      <c r="M52" s="15" t="str">
        <f aca="true">IF(OR(D52="",E52=""),"",IF(E52&lt;=D52,"Revisar fechas",IF(J52="Cancelada","",IF(COUNTIFS($B$5:$B$104,B52,$J$5:$J$104,"&lt;&gt;Cancelada",$D$5:$D$104,"&lt;"&amp;E52,$E$5:$E$104,"&gt;"&amp;D52)&gt;1,"Solapada",IF(AND(D52&gt;=TODAY(),D52-TODAY()&lt;=7),"Entrada en "&amp;(D52-TODAY())&amp;" d","OK")))))</f>
        <v/>
      </c>
      <c r="N52" s="10"/>
    </row>
    <row r="53" customFormat="false" ht="15" hidden="false" customHeight="false" outlineLevel="0" collapsed="false">
      <c r="A53" s="9"/>
      <c r="B53" s="10"/>
      <c r="C53" s="10"/>
      <c r="D53" s="11"/>
      <c r="E53" s="11"/>
      <c r="F53" s="12" t="str">
        <f aca="false">IF(OR(D53="",E53=""),"",IF(E53&lt;=D53,"",E53-D53))</f>
        <v/>
      </c>
      <c r="G53" s="13"/>
      <c r="H53" s="13"/>
      <c r="I53" s="14" t="str">
        <f aca="false">IF(OR(F53="",G53=""),"",F53*G53+H53)</f>
        <v/>
      </c>
      <c r="J53" s="9"/>
      <c r="K53" s="13"/>
      <c r="L53" s="14" t="str">
        <f aca="false">IF(OR(I53="",J53="Cancelada"),"",I53-K53)</f>
        <v/>
      </c>
      <c r="M53" s="15" t="str">
        <f aca="true">IF(OR(D53="",E53=""),"",IF(E53&lt;=D53,"Revisar fechas",IF(J53="Cancelada","",IF(COUNTIFS($B$5:$B$104,B53,$J$5:$J$104,"&lt;&gt;Cancelada",$D$5:$D$104,"&lt;"&amp;E53,$E$5:$E$104,"&gt;"&amp;D53)&gt;1,"Solapada",IF(AND(D53&gt;=TODAY(),D53-TODAY()&lt;=7),"Entrada en "&amp;(D53-TODAY())&amp;" d","OK")))))</f>
        <v/>
      </c>
      <c r="N53" s="10"/>
    </row>
    <row r="54" customFormat="false" ht="15" hidden="false" customHeight="false" outlineLevel="0" collapsed="false">
      <c r="A54" s="9"/>
      <c r="B54" s="10"/>
      <c r="C54" s="10"/>
      <c r="D54" s="11"/>
      <c r="E54" s="11"/>
      <c r="F54" s="12" t="str">
        <f aca="false">IF(OR(D54="",E54=""),"",IF(E54&lt;=D54,"",E54-D54))</f>
        <v/>
      </c>
      <c r="G54" s="13"/>
      <c r="H54" s="13"/>
      <c r="I54" s="14" t="str">
        <f aca="false">IF(OR(F54="",G54=""),"",F54*G54+H54)</f>
        <v/>
      </c>
      <c r="J54" s="9"/>
      <c r="K54" s="13"/>
      <c r="L54" s="14" t="str">
        <f aca="false">IF(OR(I54="",J54="Cancelada"),"",I54-K54)</f>
        <v/>
      </c>
      <c r="M54" s="15" t="str">
        <f aca="true">IF(OR(D54="",E54=""),"",IF(E54&lt;=D54,"Revisar fechas",IF(J54="Cancelada","",IF(COUNTIFS($B$5:$B$104,B54,$J$5:$J$104,"&lt;&gt;Cancelada",$D$5:$D$104,"&lt;"&amp;E54,$E$5:$E$104,"&gt;"&amp;D54)&gt;1,"Solapada",IF(AND(D54&gt;=TODAY(),D54-TODAY()&lt;=7),"Entrada en "&amp;(D54-TODAY())&amp;" d","OK")))))</f>
        <v/>
      </c>
      <c r="N54" s="10"/>
    </row>
    <row r="55" customFormat="false" ht="15" hidden="false" customHeight="false" outlineLevel="0" collapsed="false">
      <c r="A55" s="9"/>
      <c r="B55" s="10"/>
      <c r="C55" s="10"/>
      <c r="D55" s="11"/>
      <c r="E55" s="11"/>
      <c r="F55" s="12" t="str">
        <f aca="false">IF(OR(D55="",E55=""),"",IF(E55&lt;=D55,"",E55-D55))</f>
        <v/>
      </c>
      <c r="G55" s="13"/>
      <c r="H55" s="13"/>
      <c r="I55" s="14" t="str">
        <f aca="false">IF(OR(F55="",G55=""),"",F55*G55+H55)</f>
        <v/>
      </c>
      <c r="J55" s="9"/>
      <c r="K55" s="13"/>
      <c r="L55" s="14" t="str">
        <f aca="false">IF(OR(I55="",J55="Cancelada"),"",I55-K55)</f>
        <v/>
      </c>
      <c r="M55" s="15" t="str">
        <f aca="true">IF(OR(D55="",E55=""),"",IF(E55&lt;=D55,"Revisar fechas",IF(J55="Cancelada","",IF(COUNTIFS($B$5:$B$104,B55,$J$5:$J$104,"&lt;&gt;Cancelada",$D$5:$D$104,"&lt;"&amp;E55,$E$5:$E$104,"&gt;"&amp;D55)&gt;1,"Solapada",IF(AND(D55&gt;=TODAY(),D55-TODAY()&lt;=7),"Entrada en "&amp;(D55-TODAY())&amp;" d","OK")))))</f>
        <v/>
      </c>
      <c r="N55" s="10"/>
    </row>
    <row r="56" customFormat="false" ht="15" hidden="false" customHeight="false" outlineLevel="0" collapsed="false">
      <c r="A56" s="9"/>
      <c r="B56" s="10"/>
      <c r="C56" s="10"/>
      <c r="D56" s="11"/>
      <c r="E56" s="11"/>
      <c r="F56" s="12" t="str">
        <f aca="false">IF(OR(D56="",E56=""),"",IF(E56&lt;=D56,"",E56-D56))</f>
        <v/>
      </c>
      <c r="G56" s="13"/>
      <c r="H56" s="13"/>
      <c r="I56" s="14" t="str">
        <f aca="false">IF(OR(F56="",G56=""),"",F56*G56+H56)</f>
        <v/>
      </c>
      <c r="J56" s="9"/>
      <c r="K56" s="13"/>
      <c r="L56" s="14" t="str">
        <f aca="false">IF(OR(I56="",J56="Cancelada"),"",I56-K56)</f>
        <v/>
      </c>
      <c r="M56" s="15" t="str">
        <f aca="true">IF(OR(D56="",E56=""),"",IF(E56&lt;=D56,"Revisar fechas",IF(J56="Cancelada","",IF(COUNTIFS($B$5:$B$104,B56,$J$5:$J$104,"&lt;&gt;Cancelada",$D$5:$D$104,"&lt;"&amp;E56,$E$5:$E$104,"&gt;"&amp;D56)&gt;1,"Solapada",IF(AND(D56&gt;=TODAY(),D56-TODAY()&lt;=7),"Entrada en "&amp;(D56-TODAY())&amp;" d","OK")))))</f>
        <v/>
      </c>
      <c r="N56" s="10"/>
    </row>
    <row r="57" customFormat="false" ht="15" hidden="false" customHeight="false" outlineLevel="0" collapsed="false">
      <c r="A57" s="9"/>
      <c r="B57" s="10"/>
      <c r="C57" s="10"/>
      <c r="D57" s="11"/>
      <c r="E57" s="11"/>
      <c r="F57" s="12" t="str">
        <f aca="false">IF(OR(D57="",E57=""),"",IF(E57&lt;=D57,"",E57-D57))</f>
        <v/>
      </c>
      <c r="G57" s="13"/>
      <c r="H57" s="13"/>
      <c r="I57" s="14" t="str">
        <f aca="false">IF(OR(F57="",G57=""),"",F57*G57+H57)</f>
        <v/>
      </c>
      <c r="J57" s="9"/>
      <c r="K57" s="13"/>
      <c r="L57" s="14" t="str">
        <f aca="false">IF(OR(I57="",J57="Cancelada"),"",I57-K57)</f>
        <v/>
      </c>
      <c r="M57" s="15" t="str">
        <f aca="true">IF(OR(D57="",E57=""),"",IF(E57&lt;=D57,"Revisar fechas",IF(J57="Cancelada","",IF(COUNTIFS($B$5:$B$104,B57,$J$5:$J$104,"&lt;&gt;Cancelada",$D$5:$D$104,"&lt;"&amp;E57,$E$5:$E$104,"&gt;"&amp;D57)&gt;1,"Solapada",IF(AND(D57&gt;=TODAY(),D57-TODAY()&lt;=7),"Entrada en "&amp;(D57-TODAY())&amp;" d","OK")))))</f>
        <v/>
      </c>
      <c r="N57" s="10"/>
    </row>
    <row r="58" customFormat="false" ht="15" hidden="false" customHeight="false" outlineLevel="0" collapsed="false">
      <c r="A58" s="9"/>
      <c r="B58" s="10"/>
      <c r="C58" s="10"/>
      <c r="D58" s="11"/>
      <c r="E58" s="11"/>
      <c r="F58" s="12" t="str">
        <f aca="false">IF(OR(D58="",E58=""),"",IF(E58&lt;=D58,"",E58-D58))</f>
        <v/>
      </c>
      <c r="G58" s="13"/>
      <c r="H58" s="13"/>
      <c r="I58" s="14" t="str">
        <f aca="false">IF(OR(F58="",G58=""),"",F58*G58+H58)</f>
        <v/>
      </c>
      <c r="J58" s="9"/>
      <c r="K58" s="13"/>
      <c r="L58" s="14" t="str">
        <f aca="false">IF(OR(I58="",J58="Cancelada"),"",I58-K58)</f>
        <v/>
      </c>
      <c r="M58" s="15" t="str">
        <f aca="true">IF(OR(D58="",E58=""),"",IF(E58&lt;=D58,"Revisar fechas",IF(J58="Cancelada","",IF(COUNTIFS($B$5:$B$104,B58,$J$5:$J$104,"&lt;&gt;Cancelada",$D$5:$D$104,"&lt;"&amp;E58,$E$5:$E$104,"&gt;"&amp;D58)&gt;1,"Solapada",IF(AND(D58&gt;=TODAY(),D58-TODAY()&lt;=7),"Entrada en "&amp;(D58-TODAY())&amp;" d","OK")))))</f>
        <v/>
      </c>
      <c r="N58" s="10"/>
    </row>
    <row r="59" customFormat="false" ht="15" hidden="false" customHeight="false" outlineLevel="0" collapsed="false">
      <c r="A59" s="9"/>
      <c r="B59" s="10"/>
      <c r="C59" s="10"/>
      <c r="D59" s="11"/>
      <c r="E59" s="11"/>
      <c r="F59" s="12" t="str">
        <f aca="false">IF(OR(D59="",E59=""),"",IF(E59&lt;=D59,"",E59-D59))</f>
        <v/>
      </c>
      <c r="G59" s="13"/>
      <c r="H59" s="13"/>
      <c r="I59" s="14" t="str">
        <f aca="false">IF(OR(F59="",G59=""),"",F59*G59+H59)</f>
        <v/>
      </c>
      <c r="J59" s="9"/>
      <c r="K59" s="13"/>
      <c r="L59" s="14" t="str">
        <f aca="false">IF(OR(I59="",J59="Cancelada"),"",I59-K59)</f>
        <v/>
      </c>
      <c r="M59" s="15" t="str">
        <f aca="true">IF(OR(D59="",E59=""),"",IF(E59&lt;=D59,"Revisar fechas",IF(J59="Cancelada","",IF(COUNTIFS($B$5:$B$104,B59,$J$5:$J$104,"&lt;&gt;Cancelada",$D$5:$D$104,"&lt;"&amp;E59,$E$5:$E$104,"&gt;"&amp;D59)&gt;1,"Solapada",IF(AND(D59&gt;=TODAY(),D59-TODAY()&lt;=7),"Entrada en "&amp;(D59-TODAY())&amp;" d","OK")))))</f>
        <v/>
      </c>
      <c r="N59" s="10"/>
    </row>
    <row r="60" customFormat="false" ht="15" hidden="false" customHeight="false" outlineLevel="0" collapsed="false">
      <c r="A60" s="9"/>
      <c r="B60" s="10"/>
      <c r="C60" s="10"/>
      <c r="D60" s="11"/>
      <c r="E60" s="11"/>
      <c r="F60" s="12" t="str">
        <f aca="false">IF(OR(D60="",E60=""),"",IF(E60&lt;=D60,"",E60-D60))</f>
        <v/>
      </c>
      <c r="G60" s="13"/>
      <c r="H60" s="13"/>
      <c r="I60" s="14" t="str">
        <f aca="false">IF(OR(F60="",G60=""),"",F60*G60+H60)</f>
        <v/>
      </c>
      <c r="J60" s="9"/>
      <c r="K60" s="13"/>
      <c r="L60" s="14" t="str">
        <f aca="false">IF(OR(I60="",J60="Cancelada"),"",I60-K60)</f>
        <v/>
      </c>
      <c r="M60" s="15" t="str">
        <f aca="true">IF(OR(D60="",E60=""),"",IF(E60&lt;=D60,"Revisar fechas",IF(J60="Cancelada","",IF(COUNTIFS($B$5:$B$104,B60,$J$5:$J$104,"&lt;&gt;Cancelada",$D$5:$D$104,"&lt;"&amp;E60,$E$5:$E$104,"&gt;"&amp;D60)&gt;1,"Solapada",IF(AND(D60&gt;=TODAY(),D60-TODAY()&lt;=7),"Entrada en "&amp;(D60-TODAY())&amp;" d","OK")))))</f>
        <v/>
      </c>
      <c r="N60" s="10"/>
    </row>
    <row r="61" customFormat="false" ht="15" hidden="false" customHeight="false" outlineLevel="0" collapsed="false">
      <c r="A61" s="9"/>
      <c r="B61" s="10"/>
      <c r="C61" s="10"/>
      <c r="D61" s="11"/>
      <c r="E61" s="11"/>
      <c r="F61" s="12" t="str">
        <f aca="false">IF(OR(D61="",E61=""),"",IF(E61&lt;=D61,"",E61-D61))</f>
        <v/>
      </c>
      <c r="G61" s="13"/>
      <c r="H61" s="13"/>
      <c r="I61" s="14" t="str">
        <f aca="false">IF(OR(F61="",G61=""),"",F61*G61+H61)</f>
        <v/>
      </c>
      <c r="J61" s="9"/>
      <c r="K61" s="13"/>
      <c r="L61" s="14" t="str">
        <f aca="false">IF(OR(I61="",J61="Cancelada"),"",I61-K61)</f>
        <v/>
      </c>
      <c r="M61" s="15" t="str">
        <f aca="true">IF(OR(D61="",E61=""),"",IF(E61&lt;=D61,"Revisar fechas",IF(J61="Cancelada","",IF(COUNTIFS($B$5:$B$104,B61,$J$5:$J$104,"&lt;&gt;Cancelada",$D$5:$D$104,"&lt;"&amp;E61,$E$5:$E$104,"&gt;"&amp;D61)&gt;1,"Solapada",IF(AND(D61&gt;=TODAY(),D61-TODAY()&lt;=7),"Entrada en "&amp;(D61-TODAY())&amp;" d","OK")))))</f>
        <v/>
      </c>
      <c r="N61" s="10"/>
    </row>
    <row r="62" customFormat="false" ht="15" hidden="false" customHeight="false" outlineLevel="0" collapsed="false">
      <c r="A62" s="9"/>
      <c r="B62" s="10"/>
      <c r="C62" s="10"/>
      <c r="D62" s="11"/>
      <c r="E62" s="11"/>
      <c r="F62" s="12" t="str">
        <f aca="false">IF(OR(D62="",E62=""),"",IF(E62&lt;=D62,"",E62-D62))</f>
        <v/>
      </c>
      <c r="G62" s="13"/>
      <c r="H62" s="13"/>
      <c r="I62" s="14" t="str">
        <f aca="false">IF(OR(F62="",G62=""),"",F62*G62+H62)</f>
        <v/>
      </c>
      <c r="J62" s="9"/>
      <c r="K62" s="13"/>
      <c r="L62" s="14" t="str">
        <f aca="false">IF(OR(I62="",J62="Cancelada"),"",I62-K62)</f>
        <v/>
      </c>
      <c r="M62" s="15" t="str">
        <f aca="true">IF(OR(D62="",E62=""),"",IF(E62&lt;=D62,"Revisar fechas",IF(J62="Cancelada","",IF(COUNTIFS($B$5:$B$104,B62,$J$5:$J$104,"&lt;&gt;Cancelada",$D$5:$D$104,"&lt;"&amp;E62,$E$5:$E$104,"&gt;"&amp;D62)&gt;1,"Solapada",IF(AND(D62&gt;=TODAY(),D62-TODAY()&lt;=7),"Entrada en "&amp;(D62-TODAY())&amp;" d","OK")))))</f>
        <v/>
      </c>
      <c r="N62" s="10"/>
    </row>
    <row r="63" customFormat="false" ht="15" hidden="false" customHeight="false" outlineLevel="0" collapsed="false">
      <c r="A63" s="9"/>
      <c r="B63" s="10"/>
      <c r="C63" s="10"/>
      <c r="D63" s="11"/>
      <c r="E63" s="11"/>
      <c r="F63" s="12" t="str">
        <f aca="false">IF(OR(D63="",E63=""),"",IF(E63&lt;=D63,"",E63-D63))</f>
        <v/>
      </c>
      <c r="G63" s="13"/>
      <c r="H63" s="13"/>
      <c r="I63" s="14" t="str">
        <f aca="false">IF(OR(F63="",G63=""),"",F63*G63+H63)</f>
        <v/>
      </c>
      <c r="J63" s="9"/>
      <c r="K63" s="13"/>
      <c r="L63" s="14" t="str">
        <f aca="false">IF(OR(I63="",J63="Cancelada"),"",I63-K63)</f>
        <v/>
      </c>
      <c r="M63" s="15" t="str">
        <f aca="true">IF(OR(D63="",E63=""),"",IF(E63&lt;=D63,"Revisar fechas",IF(J63="Cancelada","",IF(COUNTIFS($B$5:$B$104,B63,$J$5:$J$104,"&lt;&gt;Cancelada",$D$5:$D$104,"&lt;"&amp;E63,$E$5:$E$104,"&gt;"&amp;D63)&gt;1,"Solapada",IF(AND(D63&gt;=TODAY(),D63-TODAY()&lt;=7),"Entrada en "&amp;(D63-TODAY())&amp;" d","OK")))))</f>
        <v/>
      </c>
      <c r="N63" s="10"/>
    </row>
    <row r="64" customFormat="false" ht="15" hidden="false" customHeight="false" outlineLevel="0" collapsed="false">
      <c r="A64" s="9"/>
      <c r="B64" s="10"/>
      <c r="C64" s="10"/>
      <c r="D64" s="11"/>
      <c r="E64" s="11"/>
      <c r="F64" s="12" t="str">
        <f aca="false">IF(OR(D64="",E64=""),"",IF(E64&lt;=D64,"",E64-D64))</f>
        <v/>
      </c>
      <c r="G64" s="13"/>
      <c r="H64" s="13"/>
      <c r="I64" s="14" t="str">
        <f aca="false">IF(OR(F64="",G64=""),"",F64*G64+H64)</f>
        <v/>
      </c>
      <c r="J64" s="9"/>
      <c r="K64" s="13"/>
      <c r="L64" s="14" t="str">
        <f aca="false">IF(OR(I64="",J64="Cancelada"),"",I64-K64)</f>
        <v/>
      </c>
      <c r="M64" s="15" t="str">
        <f aca="true">IF(OR(D64="",E64=""),"",IF(E64&lt;=D64,"Revisar fechas",IF(J64="Cancelada","",IF(COUNTIFS($B$5:$B$104,B64,$J$5:$J$104,"&lt;&gt;Cancelada",$D$5:$D$104,"&lt;"&amp;E64,$E$5:$E$104,"&gt;"&amp;D64)&gt;1,"Solapada",IF(AND(D64&gt;=TODAY(),D64-TODAY()&lt;=7),"Entrada en "&amp;(D64-TODAY())&amp;" d","OK")))))</f>
        <v/>
      </c>
      <c r="N64" s="10"/>
    </row>
    <row r="65" customFormat="false" ht="15" hidden="false" customHeight="false" outlineLevel="0" collapsed="false">
      <c r="A65" s="9"/>
      <c r="B65" s="10"/>
      <c r="C65" s="10"/>
      <c r="D65" s="11"/>
      <c r="E65" s="11"/>
      <c r="F65" s="12" t="str">
        <f aca="false">IF(OR(D65="",E65=""),"",IF(E65&lt;=D65,"",E65-D65))</f>
        <v/>
      </c>
      <c r="G65" s="13"/>
      <c r="H65" s="13"/>
      <c r="I65" s="14" t="str">
        <f aca="false">IF(OR(F65="",G65=""),"",F65*G65+H65)</f>
        <v/>
      </c>
      <c r="J65" s="9"/>
      <c r="K65" s="13"/>
      <c r="L65" s="14" t="str">
        <f aca="false">IF(OR(I65="",J65="Cancelada"),"",I65-K65)</f>
        <v/>
      </c>
      <c r="M65" s="15" t="str">
        <f aca="true">IF(OR(D65="",E65=""),"",IF(E65&lt;=D65,"Revisar fechas",IF(J65="Cancelada","",IF(COUNTIFS($B$5:$B$104,B65,$J$5:$J$104,"&lt;&gt;Cancelada",$D$5:$D$104,"&lt;"&amp;E65,$E$5:$E$104,"&gt;"&amp;D65)&gt;1,"Solapada",IF(AND(D65&gt;=TODAY(),D65-TODAY()&lt;=7),"Entrada en "&amp;(D65-TODAY())&amp;" d","OK")))))</f>
        <v/>
      </c>
      <c r="N65" s="10"/>
    </row>
    <row r="66" customFormat="false" ht="15" hidden="false" customHeight="false" outlineLevel="0" collapsed="false">
      <c r="A66" s="9"/>
      <c r="B66" s="10"/>
      <c r="C66" s="10"/>
      <c r="D66" s="11"/>
      <c r="E66" s="11"/>
      <c r="F66" s="12" t="str">
        <f aca="false">IF(OR(D66="",E66=""),"",IF(E66&lt;=D66,"",E66-D66))</f>
        <v/>
      </c>
      <c r="G66" s="13"/>
      <c r="H66" s="13"/>
      <c r="I66" s="14" t="str">
        <f aca="false">IF(OR(F66="",G66=""),"",F66*G66+H66)</f>
        <v/>
      </c>
      <c r="J66" s="9"/>
      <c r="K66" s="13"/>
      <c r="L66" s="14" t="str">
        <f aca="false">IF(OR(I66="",J66="Cancelada"),"",I66-K66)</f>
        <v/>
      </c>
      <c r="M66" s="15" t="str">
        <f aca="true">IF(OR(D66="",E66=""),"",IF(E66&lt;=D66,"Revisar fechas",IF(J66="Cancelada","",IF(COUNTIFS($B$5:$B$104,B66,$J$5:$J$104,"&lt;&gt;Cancelada",$D$5:$D$104,"&lt;"&amp;E66,$E$5:$E$104,"&gt;"&amp;D66)&gt;1,"Solapada",IF(AND(D66&gt;=TODAY(),D66-TODAY()&lt;=7),"Entrada en "&amp;(D66-TODAY())&amp;" d","OK")))))</f>
        <v/>
      </c>
      <c r="N66" s="10"/>
    </row>
    <row r="67" customFormat="false" ht="15" hidden="false" customHeight="false" outlineLevel="0" collapsed="false">
      <c r="A67" s="9"/>
      <c r="B67" s="10"/>
      <c r="C67" s="10"/>
      <c r="D67" s="11"/>
      <c r="E67" s="11"/>
      <c r="F67" s="12" t="str">
        <f aca="false">IF(OR(D67="",E67=""),"",IF(E67&lt;=D67,"",E67-D67))</f>
        <v/>
      </c>
      <c r="G67" s="13"/>
      <c r="H67" s="13"/>
      <c r="I67" s="14" t="str">
        <f aca="false">IF(OR(F67="",G67=""),"",F67*G67+H67)</f>
        <v/>
      </c>
      <c r="J67" s="9"/>
      <c r="K67" s="13"/>
      <c r="L67" s="14" t="str">
        <f aca="false">IF(OR(I67="",J67="Cancelada"),"",I67-K67)</f>
        <v/>
      </c>
      <c r="M67" s="15" t="str">
        <f aca="true">IF(OR(D67="",E67=""),"",IF(E67&lt;=D67,"Revisar fechas",IF(J67="Cancelada","",IF(COUNTIFS($B$5:$B$104,B67,$J$5:$J$104,"&lt;&gt;Cancelada",$D$5:$D$104,"&lt;"&amp;E67,$E$5:$E$104,"&gt;"&amp;D67)&gt;1,"Solapada",IF(AND(D67&gt;=TODAY(),D67-TODAY()&lt;=7),"Entrada en "&amp;(D67-TODAY())&amp;" d","OK")))))</f>
        <v/>
      </c>
      <c r="N67" s="10"/>
    </row>
    <row r="68" customFormat="false" ht="15" hidden="false" customHeight="false" outlineLevel="0" collapsed="false">
      <c r="A68" s="9"/>
      <c r="B68" s="10"/>
      <c r="C68" s="10"/>
      <c r="D68" s="11"/>
      <c r="E68" s="11"/>
      <c r="F68" s="12" t="str">
        <f aca="false">IF(OR(D68="",E68=""),"",IF(E68&lt;=D68,"",E68-D68))</f>
        <v/>
      </c>
      <c r="G68" s="13"/>
      <c r="H68" s="13"/>
      <c r="I68" s="14" t="str">
        <f aca="false">IF(OR(F68="",G68=""),"",F68*G68+H68)</f>
        <v/>
      </c>
      <c r="J68" s="9"/>
      <c r="K68" s="13"/>
      <c r="L68" s="14" t="str">
        <f aca="false">IF(OR(I68="",J68="Cancelada"),"",I68-K68)</f>
        <v/>
      </c>
      <c r="M68" s="15" t="str">
        <f aca="true">IF(OR(D68="",E68=""),"",IF(E68&lt;=D68,"Revisar fechas",IF(J68="Cancelada","",IF(COUNTIFS($B$5:$B$104,B68,$J$5:$J$104,"&lt;&gt;Cancelada",$D$5:$D$104,"&lt;"&amp;E68,$E$5:$E$104,"&gt;"&amp;D68)&gt;1,"Solapada",IF(AND(D68&gt;=TODAY(),D68-TODAY()&lt;=7),"Entrada en "&amp;(D68-TODAY())&amp;" d","OK")))))</f>
        <v/>
      </c>
      <c r="N68" s="10"/>
    </row>
    <row r="69" customFormat="false" ht="15" hidden="false" customHeight="false" outlineLevel="0" collapsed="false">
      <c r="A69" s="9"/>
      <c r="B69" s="10"/>
      <c r="C69" s="10"/>
      <c r="D69" s="11"/>
      <c r="E69" s="11"/>
      <c r="F69" s="12" t="str">
        <f aca="false">IF(OR(D69="",E69=""),"",IF(E69&lt;=D69,"",E69-D69))</f>
        <v/>
      </c>
      <c r="G69" s="13"/>
      <c r="H69" s="13"/>
      <c r="I69" s="14" t="str">
        <f aca="false">IF(OR(F69="",G69=""),"",F69*G69+H69)</f>
        <v/>
      </c>
      <c r="J69" s="9"/>
      <c r="K69" s="13"/>
      <c r="L69" s="14" t="str">
        <f aca="false">IF(OR(I69="",J69="Cancelada"),"",I69-K69)</f>
        <v/>
      </c>
      <c r="M69" s="15" t="str">
        <f aca="true">IF(OR(D69="",E69=""),"",IF(E69&lt;=D69,"Revisar fechas",IF(J69="Cancelada","",IF(COUNTIFS($B$5:$B$104,B69,$J$5:$J$104,"&lt;&gt;Cancelada",$D$5:$D$104,"&lt;"&amp;E69,$E$5:$E$104,"&gt;"&amp;D69)&gt;1,"Solapada",IF(AND(D69&gt;=TODAY(),D69-TODAY()&lt;=7),"Entrada en "&amp;(D69-TODAY())&amp;" d","OK")))))</f>
        <v/>
      </c>
      <c r="N69" s="10"/>
    </row>
    <row r="70" customFormat="false" ht="15" hidden="false" customHeight="false" outlineLevel="0" collapsed="false">
      <c r="A70" s="9"/>
      <c r="B70" s="10"/>
      <c r="C70" s="10"/>
      <c r="D70" s="11"/>
      <c r="E70" s="11"/>
      <c r="F70" s="12" t="str">
        <f aca="false">IF(OR(D70="",E70=""),"",IF(E70&lt;=D70,"",E70-D70))</f>
        <v/>
      </c>
      <c r="G70" s="13"/>
      <c r="H70" s="13"/>
      <c r="I70" s="14" t="str">
        <f aca="false">IF(OR(F70="",G70=""),"",F70*G70+H70)</f>
        <v/>
      </c>
      <c r="J70" s="9"/>
      <c r="K70" s="13"/>
      <c r="L70" s="14" t="str">
        <f aca="false">IF(OR(I70="",J70="Cancelada"),"",I70-K70)</f>
        <v/>
      </c>
      <c r="M70" s="15" t="str">
        <f aca="true">IF(OR(D70="",E70=""),"",IF(E70&lt;=D70,"Revisar fechas",IF(J70="Cancelada","",IF(COUNTIFS($B$5:$B$104,B70,$J$5:$J$104,"&lt;&gt;Cancelada",$D$5:$D$104,"&lt;"&amp;E70,$E$5:$E$104,"&gt;"&amp;D70)&gt;1,"Solapada",IF(AND(D70&gt;=TODAY(),D70-TODAY()&lt;=7),"Entrada en "&amp;(D70-TODAY())&amp;" d","OK")))))</f>
        <v/>
      </c>
      <c r="N70" s="10"/>
    </row>
    <row r="71" customFormat="false" ht="15" hidden="false" customHeight="false" outlineLevel="0" collapsed="false">
      <c r="A71" s="9"/>
      <c r="B71" s="10"/>
      <c r="C71" s="10"/>
      <c r="D71" s="11"/>
      <c r="E71" s="11"/>
      <c r="F71" s="12" t="str">
        <f aca="false">IF(OR(D71="",E71=""),"",IF(E71&lt;=D71,"",E71-D71))</f>
        <v/>
      </c>
      <c r="G71" s="13"/>
      <c r="H71" s="13"/>
      <c r="I71" s="14" t="str">
        <f aca="false">IF(OR(F71="",G71=""),"",F71*G71+H71)</f>
        <v/>
      </c>
      <c r="J71" s="9"/>
      <c r="K71" s="13"/>
      <c r="L71" s="14" t="str">
        <f aca="false">IF(OR(I71="",J71="Cancelada"),"",I71-K71)</f>
        <v/>
      </c>
      <c r="M71" s="15" t="str">
        <f aca="true">IF(OR(D71="",E71=""),"",IF(E71&lt;=D71,"Revisar fechas",IF(J71="Cancelada","",IF(COUNTIFS($B$5:$B$104,B71,$J$5:$J$104,"&lt;&gt;Cancelada",$D$5:$D$104,"&lt;"&amp;E71,$E$5:$E$104,"&gt;"&amp;D71)&gt;1,"Solapada",IF(AND(D71&gt;=TODAY(),D71-TODAY()&lt;=7),"Entrada en "&amp;(D71-TODAY())&amp;" d","OK")))))</f>
        <v/>
      </c>
      <c r="N71" s="10"/>
    </row>
    <row r="72" customFormat="false" ht="15" hidden="false" customHeight="false" outlineLevel="0" collapsed="false">
      <c r="A72" s="9"/>
      <c r="B72" s="10"/>
      <c r="C72" s="10"/>
      <c r="D72" s="11"/>
      <c r="E72" s="11"/>
      <c r="F72" s="12" t="str">
        <f aca="false">IF(OR(D72="",E72=""),"",IF(E72&lt;=D72,"",E72-D72))</f>
        <v/>
      </c>
      <c r="G72" s="13"/>
      <c r="H72" s="13"/>
      <c r="I72" s="14" t="str">
        <f aca="false">IF(OR(F72="",G72=""),"",F72*G72+H72)</f>
        <v/>
      </c>
      <c r="J72" s="9"/>
      <c r="K72" s="13"/>
      <c r="L72" s="14" t="str">
        <f aca="false">IF(OR(I72="",J72="Cancelada"),"",I72-K72)</f>
        <v/>
      </c>
      <c r="M72" s="15" t="str">
        <f aca="true">IF(OR(D72="",E72=""),"",IF(E72&lt;=D72,"Revisar fechas",IF(J72="Cancelada","",IF(COUNTIFS($B$5:$B$104,B72,$J$5:$J$104,"&lt;&gt;Cancelada",$D$5:$D$104,"&lt;"&amp;E72,$E$5:$E$104,"&gt;"&amp;D72)&gt;1,"Solapada",IF(AND(D72&gt;=TODAY(),D72-TODAY()&lt;=7),"Entrada en "&amp;(D72-TODAY())&amp;" d","OK")))))</f>
        <v/>
      </c>
      <c r="N72" s="10"/>
    </row>
    <row r="73" customFormat="false" ht="15" hidden="false" customHeight="false" outlineLevel="0" collapsed="false">
      <c r="A73" s="9"/>
      <c r="B73" s="10"/>
      <c r="C73" s="10"/>
      <c r="D73" s="11"/>
      <c r="E73" s="11"/>
      <c r="F73" s="12" t="str">
        <f aca="false">IF(OR(D73="",E73=""),"",IF(E73&lt;=D73,"",E73-D73))</f>
        <v/>
      </c>
      <c r="G73" s="13"/>
      <c r="H73" s="13"/>
      <c r="I73" s="14" t="str">
        <f aca="false">IF(OR(F73="",G73=""),"",F73*G73+H73)</f>
        <v/>
      </c>
      <c r="J73" s="9"/>
      <c r="K73" s="13"/>
      <c r="L73" s="14" t="str">
        <f aca="false">IF(OR(I73="",J73="Cancelada"),"",I73-K73)</f>
        <v/>
      </c>
      <c r="M73" s="15" t="str">
        <f aca="true">IF(OR(D73="",E73=""),"",IF(E73&lt;=D73,"Revisar fechas",IF(J73="Cancelada","",IF(COUNTIFS($B$5:$B$104,B73,$J$5:$J$104,"&lt;&gt;Cancelada",$D$5:$D$104,"&lt;"&amp;E73,$E$5:$E$104,"&gt;"&amp;D73)&gt;1,"Solapada",IF(AND(D73&gt;=TODAY(),D73-TODAY()&lt;=7),"Entrada en "&amp;(D73-TODAY())&amp;" d","OK")))))</f>
        <v/>
      </c>
      <c r="N73" s="10"/>
    </row>
    <row r="74" customFormat="false" ht="15" hidden="false" customHeight="false" outlineLevel="0" collapsed="false">
      <c r="A74" s="9"/>
      <c r="B74" s="10"/>
      <c r="C74" s="10"/>
      <c r="D74" s="11"/>
      <c r="E74" s="11"/>
      <c r="F74" s="12" t="str">
        <f aca="false">IF(OR(D74="",E74=""),"",IF(E74&lt;=D74,"",E74-D74))</f>
        <v/>
      </c>
      <c r="G74" s="13"/>
      <c r="H74" s="13"/>
      <c r="I74" s="14" t="str">
        <f aca="false">IF(OR(F74="",G74=""),"",F74*G74+H74)</f>
        <v/>
      </c>
      <c r="J74" s="9"/>
      <c r="K74" s="13"/>
      <c r="L74" s="14" t="str">
        <f aca="false">IF(OR(I74="",J74="Cancelada"),"",I74-K74)</f>
        <v/>
      </c>
      <c r="M74" s="15" t="str">
        <f aca="true">IF(OR(D74="",E74=""),"",IF(E74&lt;=D74,"Revisar fechas",IF(J74="Cancelada","",IF(COUNTIFS($B$5:$B$104,B74,$J$5:$J$104,"&lt;&gt;Cancelada",$D$5:$D$104,"&lt;"&amp;E74,$E$5:$E$104,"&gt;"&amp;D74)&gt;1,"Solapada",IF(AND(D74&gt;=TODAY(),D74-TODAY()&lt;=7),"Entrada en "&amp;(D74-TODAY())&amp;" d","OK")))))</f>
        <v/>
      </c>
      <c r="N74" s="10"/>
    </row>
    <row r="75" customFormat="false" ht="15" hidden="false" customHeight="false" outlineLevel="0" collapsed="false">
      <c r="A75" s="9"/>
      <c r="B75" s="10"/>
      <c r="C75" s="10"/>
      <c r="D75" s="11"/>
      <c r="E75" s="11"/>
      <c r="F75" s="12" t="str">
        <f aca="false">IF(OR(D75="",E75=""),"",IF(E75&lt;=D75,"",E75-D75))</f>
        <v/>
      </c>
      <c r="G75" s="13"/>
      <c r="H75" s="13"/>
      <c r="I75" s="14" t="str">
        <f aca="false">IF(OR(F75="",G75=""),"",F75*G75+H75)</f>
        <v/>
      </c>
      <c r="J75" s="9"/>
      <c r="K75" s="13"/>
      <c r="L75" s="14" t="str">
        <f aca="false">IF(OR(I75="",J75="Cancelada"),"",I75-K75)</f>
        <v/>
      </c>
      <c r="M75" s="15" t="str">
        <f aca="true">IF(OR(D75="",E75=""),"",IF(E75&lt;=D75,"Revisar fechas",IF(J75="Cancelada","",IF(COUNTIFS($B$5:$B$104,B75,$J$5:$J$104,"&lt;&gt;Cancelada",$D$5:$D$104,"&lt;"&amp;E75,$E$5:$E$104,"&gt;"&amp;D75)&gt;1,"Solapada",IF(AND(D75&gt;=TODAY(),D75-TODAY()&lt;=7),"Entrada en "&amp;(D75-TODAY())&amp;" d","OK")))))</f>
        <v/>
      </c>
      <c r="N75" s="10"/>
    </row>
    <row r="76" customFormat="false" ht="15" hidden="false" customHeight="false" outlineLevel="0" collapsed="false">
      <c r="A76" s="9"/>
      <c r="B76" s="10"/>
      <c r="C76" s="10"/>
      <c r="D76" s="11"/>
      <c r="E76" s="11"/>
      <c r="F76" s="12" t="str">
        <f aca="false">IF(OR(D76="",E76=""),"",IF(E76&lt;=D76,"",E76-D76))</f>
        <v/>
      </c>
      <c r="G76" s="13"/>
      <c r="H76" s="13"/>
      <c r="I76" s="14" t="str">
        <f aca="false">IF(OR(F76="",G76=""),"",F76*G76+H76)</f>
        <v/>
      </c>
      <c r="J76" s="9"/>
      <c r="K76" s="13"/>
      <c r="L76" s="14" t="str">
        <f aca="false">IF(OR(I76="",J76="Cancelada"),"",I76-K76)</f>
        <v/>
      </c>
      <c r="M76" s="15" t="str">
        <f aca="true">IF(OR(D76="",E76=""),"",IF(E76&lt;=D76,"Revisar fechas",IF(J76="Cancelada","",IF(COUNTIFS($B$5:$B$104,B76,$J$5:$J$104,"&lt;&gt;Cancelada",$D$5:$D$104,"&lt;"&amp;E76,$E$5:$E$104,"&gt;"&amp;D76)&gt;1,"Solapada",IF(AND(D76&gt;=TODAY(),D76-TODAY()&lt;=7),"Entrada en "&amp;(D76-TODAY())&amp;" d","OK")))))</f>
        <v/>
      </c>
      <c r="N76" s="10"/>
    </row>
    <row r="77" customFormat="false" ht="15" hidden="false" customHeight="false" outlineLevel="0" collapsed="false">
      <c r="A77" s="9"/>
      <c r="B77" s="10"/>
      <c r="C77" s="10"/>
      <c r="D77" s="11"/>
      <c r="E77" s="11"/>
      <c r="F77" s="12" t="str">
        <f aca="false">IF(OR(D77="",E77=""),"",IF(E77&lt;=D77,"",E77-D77))</f>
        <v/>
      </c>
      <c r="G77" s="13"/>
      <c r="H77" s="13"/>
      <c r="I77" s="14" t="str">
        <f aca="false">IF(OR(F77="",G77=""),"",F77*G77+H77)</f>
        <v/>
      </c>
      <c r="J77" s="9"/>
      <c r="K77" s="13"/>
      <c r="L77" s="14" t="str">
        <f aca="false">IF(OR(I77="",J77="Cancelada"),"",I77-K77)</f>
        <v/>
      </c>
      <c r="M77" s="15" t="str">
        <f aca="true">IF(OR(D77="",E77=""),"",IF(E77&lt;=D77,"Revisar fechas",IF(J77="Cancelada","",IF(COUNTIFS($B$5:$B$104,B77,$J$5:$J$104,"&lt;&gt;Cancelada",$D$5:$D$104,"&lt;"&amp;E77,$E$5:$E$104,"&gt;"&amp;D77)&gt;1,"Solapada",IF(AND(D77&gt;=TODAY(),D77-TODAY()&lt;=7),"Entrada en "&amp;(D77-TODAY())&amp;" d","OK")))))</f>
        <v/>
      </c>
      <c r="N77" s="10"/>
    </row>
    <row r="78" customFormat="false" ht="15" hidden="false" customHeight="false" outlineLevel="0" collapsed="false">
      <c r="A78" s="9"/>
      <c r="B78" s="10"/>
      <c r="C78" s="10"/>
      <c r="D78" s="11"/>
      <c r="E78" s="11"/>
      <c r="F78" s="12" t="str">
        <f aca="false">IF(OR(D78="",E78=""),"",IF(E78&lt;=D78,"",E78-D78))</f>
        <v/>
      </c>
      <c r="G78" s="13"/>
      <c r="H78" s="13"/>
      <c r="I78" s="14" t="str">
        <f aca="false">IF(OR(F78="",G78=""),"",F78*G78+H78)</f>
        <v/>
      </c>
      <c r="J78" s="9"/>
      <c r="K78" s="13"/>
      <c r="L78" s="14" t="str">
        <f aca="false">IF(OR(I78="",J78="Cancelada"),"",I78-K78)</f>
        <v/>
      </c>
      <c r="M78" s="15" t="str">
        <f aca="true">IF(OR(D78="",E78=""),"",IF(E78&lt;=D78,"Revisar fechas",IF(J78="Cancelada","",IF(COUNTIFS($B$5:$B$104,B78,$J$5:$J$104,"&lt;&gt;Cancelada",$D$5:$D$104,"&lt;"&amp;E78,$E$5:$E$104,"&gt;"&amp;D78)&gt;1,"Solapada",IF(AND(D78&gt;=TODAY(),D78-TODAY()&lt;=7),"Entrada en "&amp;(D78-TODAY())&amp;" d","OK")))))</f>
        <v/>
      </c>
      <c r="N78" s="10"/>
    </row>
    <row r="79" customFormat="false" ht="15" hidden="false" customHeight="false" outlineLevel="0" collapsed="false">
      <c r="A79" s="9"/>
      <c r="B79" s="10"/>
      <c r="C79" s="10"/>
      <c r="D79" s="11"/>
      <c r="E79" s="11"/>
      <c r="F79" s="12" t="str">
        <f aca="false">IF(OR(D79="",E79=""),"",IF(E79&lt;=D79,"",E79-D79))</f>
        <v/>
      </c>
      <c r="G79" s="13"/>
      <c r="H79" s="13"/>
      <c r="I79" s="14" t="str">
        <f aca="false">IF(OR(F79="",G79=""),"",F79*G79+H79)</f>
        <v/>
      </c>
      <c r="J79" s="9"/>
      <c r="K79" s="13"/>
      <c r="L79" s="14" t="str">
        <f aca="false">IF(OR(I79="",J79="Cancelada"),"",I79-K79)</f>
        <v/>
      </c>
      <c r="M79" s="15" t="str">
        <f aca="true">IF(OR(D79="",E79=""),"",IF(E79&lt;=D79,"Revisar fechas",IF(J79="Cancelada","",IF(COUNTIFS($B$5:$B$104,B79,$J$5:$J$104,"&lt;&gt;Cancelada",$D$5:$D$104,"&lt;"&amp;E79,$E$5:$E$104,"&gt;"&amp;D79)&gt;1,"Solapada",IF(AND(D79&gt;=TODAY(),D79-TODAY()&lt;=7),"Entrada en "&amp;(D79-TODAY())&amp;" d","OK")))))</f>
        <v/>
      </c>
      <c r="N79" s="10"/>
    </row>
    <row r="80" customFormat="false" ht="15" hidden="false" customHeight="false" outlineLevel="0" collapsed="false">
      <c r="A80" s="9"/>
      <c r="B80" s="10"/>
      <c r="C80" s="10"/>
      <c r="D80" s="11"/>
      <c r="E80" s="11"/>
      <c r="F80" s="12" t="str">
        <f aca="false">IF(OR(D80="",E80=""),"",IF(E80&lt;=D80,"",E80-D80))</f>
        <v/>
      </c>
      <c r="G80" s="13"/>
      <c r="H80" s="13"/>
      <c r="I80" s="14" t="str">
        <f aca="false">IF(OR(F80="",G80=""),"",F80*G80+H80)</f>
        <v/>
      </c>
      <c r="J80" s="9"/>
      <c r="K80" s="13"/>
      <c r="L80" s="14" t="str">
        <f aca="false">IF(OR(I80="",J80="Cancelada"),"",I80-K80)</f>
        <v/>
      </c>
      <c r="M80" s="15" t="str">
        <f aca="true">IF(OR(D80="",E80=""),"",IF(E80&lt;=D80,"Revisar fechas",IF(J80="Cancelada","",IF(COUNTIFS($B$5:$B$104,B80,$J$5:$J$104,"&lt;&gt;Cancelada",$D$5:$D$104,"&lt;"&amp;E80,$E$5:$E$104,"&gt;"&amp;D80)&gt;1,"Solapada",IF(AND(D80&gt;=TODAY(),D80-TODAY()&lt;=7),"Entrada en "&amp;(D80-TODAY())&amp;" d","OK")))))</f>
        <v/>
      </c>
      <c r="N80" s="10"/>
    </row>
    <row r="81" customFormat="false" ht="15" hidden="false" customHeight="false" outlineLevel="0" collapsed="false">
      <c r="A81" s="9"/>
      <c r="B81" s="10"/>
      <c r="C81" s="10"/>
      <c r="D81" s="11"/>
      <c r="E81" s="11"/>
      <c r="F81" s="12" t="str">
        <f aca="false">IF(OR(D81="",E81=""),"",IF(E81&lt;=D81,"",E81-D81))</f>
        <v/>
      </c>
      <c r="G81" s="13"/>
      <c r="H81" s="13"/>
      <c r="I81" s="14" t="str">
        <f aca="false">IF(OR(F81="",G81=""),"",F81*G81+H81)</f>
        <v/>
      </c>
      <c r="J81" s="9"/>
      <c r="K81" s="13"/>
      <c r="L81" s="14" t="str">
        <f aca="false">IF(OR(I81="",J81="Cancelada"),"",I81-K81)</f>
        <v/>
      </c>
      <c r="M81" s="15" t="str">
        <f aca="true">IF(OR(D81="",E81=""),"",IF(E81&lt;=D81,"Revisar fechas",IF(J81="Cancelada","",IF(COUNTIFS($B$5:$B$104,B81,$J$5:$J$104,"&lt;&gt;Cancelada",$D$5:$D$104,"&lt;"&amp;E81,$E$5:$E$104,"&gt;"&amp;D81)&gt;1,"Solapada",IF(AND(D81&gt;=TODAY(),D81-TODAY()&lt;=7),"Entrada en "&amp;(D81-TODAY())&amp;" d","OK")))))</f>
        <v/>
      </c>
      <c r="N81" s="10"/>
    </row>
    <row r="82" customFormat="false" ht="15" hidden="false" customHeight="false" outlineLevel="0" collapsed="false">
      <c r="A82" s="9"/>
      <c r="B82" s="10"/>
      <c r="C82" s="10"/>
      <c r="D82" s="11"/>
      <c r="E82" s="11"/>
      <c r="F82" s="12" t="str">
        <f aca="false">IF(OR(D82="",E82=""),"",IF(E82&lt;=D82,"",E82-D82))</f>
        <v/>
      </c>
      <c r="G82" s="13"/>
      <c r="H82" s="13"/>
      <c r="I82" s="14" t="str">
        <f aca="false">IF(OR(F82="",G82=""),"",F82*G82+H82)</f>
        <v/>
      </c>
      <c r="J82" s="9"/>
      <c r="K82" s="13"/>
      <c r="L82" s="14" t="str">
        <f aca="false">IF(OR(I82="",J82="Cancelada"),"",I82-K82)</f>
        <v/>
      </c>
      <c r="M82" s="15" t="str">
        <f aca="true">IF(OR(D82="",E82=""),"",IF(E82&lt;=D82,"Revisar fechas",IF(J82="Cancelada","",IF(COUNTIFS($B$5:$B$104,B82,$J$5:$J$104,"&lt;&gt;Cancelada",$D$5:$D$104,"&lt;"&amp;E82,$E$5:$E$104,"&gt;"&amp;D82)&gt;1,"Solapada",IF(AND(D82&gt;=TODAY(),D82-TODAY()&lt;=7),"Entrada en "&amp;(D82-TODAY())&amp;" d","OK")))))</f>
        <v/>
      </c>
      <c r="N82" s="10"/>
    </row>
    <row r="83" customFormat="false" ht="15" hidden="false" customHeight="false" outlineLevel="0" collapsed="false">
      <c r="A83" s="9"/>
      <c r="B83" s="10"/>
      <c r="C83" s="10"/>
      <c r="D83" s="11"/>
      <c r="E83" s="11"/>
      <c r="F83" s="12" t="str">
        <f aca="false">IF(OR(D83="",E83=""),"",IF(E83&lt;=D83,"",E83-D83))</f>
        <v/>
      </c>
      <c r="G83" s="13"/>
      <c r="H83" s="13"/>
      <c r="I83" s="14" t="str">
        <f aca="false">IF(OR(F83="",G83=""),"",F83*G83+H83)</f>
        <v/>
      </c>
      <c r="J83" s="9"/>
      <c r="K83" s="13"/>
      <c r="L83" s="14" t="str">
        <f aca="false">IF(OR(I83="",J83="Cancelada"),"",I83-K83)</f>
        <v/>
      </c>
      <c r="M83" s="15" t="str">
        <f aca="true">IF(OR(D83="",E83=""),"",IF(E83&lt;=D83,"Revisar fechas",IF(J83="Cancelada","",IF(COUNTIFS($B$5:$B$104,B83,$J$5:$J$104,"&lt;&gt;Cancelada",$D$5:$D$104,"&lt;"&amp;E83,$E$5:$E$104,"&gt;"&amp;D83)&gt;1,"Solapada",IF(AND(D83&gt;=TODAY(),D83-TODAY()&lt;=7),"Entrada en "&amp;(D83-TODAY())&amp;" d","OK")))))</f>
        <v/>
      </c>
      <c r="N83" s="10"/>
    </row>
    <row r="84" customFormat="false" ht="15" hidden="false" customHeight="false" outlineLevel="0" collapsed="false">
      <c r="A84" s="9"/>
      <c r="B84" s="10"/>
      <c r="C84" s="10"/>
      <c r="D84" s="11"/>
      <c r="E84" s="11"/>
      <c r="F84" s="12" t="str">
        <f aca="false">IF(OR(D84="",E84=""),"",IF(E84&lt;=D84,"",E84-D84))</f>
        <v/>
      </c>
      <c r="G84" s="13"/>
      <c r="H84" s="13"/>
      <c r="I84" s="14" t="str">
        <f aca="false">IF(OR(F84="",G84=""),"",F84*G84+H84)</f>
        <v/>
      </c>
      <c r="J84" s="9"/>
      <c r="K84" s="13"/>
      <c r="L84" s="14" t="str">
        <f aca="false">IF(OR(I84="",J84="Cancelada"),"",I84-K84)</f>
        <v/>
      </c>
      <c r="M84" s="15" t="str">
        <f aca="true">IF(OR(D84="",E84=""),"",IF(E84&lt;=D84,"Revisar fechas",IF(J84="Cancelada","",IF(COUNTIFS($B$5:$B$104,B84,$J$5:$J$104,"&lt;&gt;Cancelada",$D$5:$D$104,"&lt;"&amp;E84,$E$5:$E$104,"&gt;"&amp;D84)&gt;1,"Solapada",IF(AND(D84&gt;=TODAY(),D84-TODAY()&lt;=7),"Entrada en "&amp;(D84-TODAY())&amp;" d","OK")))))</f>
        <v/>
      </c>
      <c r="N84" s="10"/>
    </row>
    <row r="85" customFormat="false" ht="15" hidden="false" customHeight="false" outlineLevel="0" collapsed="false">
      <c r="A85" s="9"/>
      <c r="B85" s="10"/>
      <c r="C85" s="10"/>
      <c r="D85" s="11"/>
      <c r="E85" s="11"/>
      <c r="F85" s="12" t="str">
        <f aca="false">IF(OR(D85="",E85=""),"",IF(E85&lt;=D85,"",E85-D85))</f>
        <v/>
      </c>
      <c r="G85" s="13"/>
      <c r="H85" s="13"/>
      <c r="I85" s="14" t="str">
        <f aca="false">IF(OR(F85="",G85=""),"",F85*G85+H85)</f>
        <v/>
      </c>
      <c r="J85" s="9"/>
      <c r="K85" s="13"/>
      <c r="L85" s="14" t="str">
        <f aca="false">IF(OR(I85="",J85="Cancelada"),"",I85-K85)</f>
        <v/>
      </c>
      <c r="M85" s="15" t="str">
        <f aca="true">IF(OR(D85="",E85=""),"",IF(E85&lt;=D85,"Revisar fechas",IF(J85="Cancelada","",IF(COUNTIFS($B$5:$B$104,B85,$J$5:$J$104,"&lt;&gt;Cancelada",$D$5:$D$104,"&lt;"&amp;E85,$E$5:$E$104,"&gt;"&amp;D85)&gt;1,"Solapada",IF(AND(D85&gt;=TODAY(),D85-TODAY()&lt;=7),"Entrada en "&amp;(D85-TODAY())&amp;" d","OK")))))</f>
        <v/>
      </c>
      <c r="N85" s="10"/>
    </row>
    <row r="86" customFormat="false" ht="15" hidden="false" customHeight="false" outlineLevel="0" collapsed="false">
      <c r="A86" s="9"/>
      <c r="B86" s="10"/>
      <c r="C86" s="10"/>
      <c r="D86" s="11"/>
      <c r="E86" s="11"/>
      <c r="F86" s="12" t="str">
        <f aca="false">IF(OR(D86="",E86=""),"",IF(E86&lt;=D86,"",E86-D86))</f>
        <v/>
      </c>
      <c r="G86" s="13"/>
      <c r="H86" s="13"/>
      <c r="I86" s="14" t="str">
        <f aca="false">IF(OR(F86="",G86=""),"",F86*G86+H86)</f>
        <v/>
      </c>
      <c r="J86" s="9"/>
      <c r="K86" s="13"/>
      <c r="L86" s="14" t="str">
        <f aca="false">IF(OR(I86="",J86="Cancelada"),"",I86-K86)</f>
        <v/>
      </c>
      <c r="M86" s="15" t="str">
        <f aca="true">IF(OR(D86="",E86=""),"",IF(E86&lt;=D86,"Revisar fechas",IF(J86="Cancelada","",IF(COUNTIFS($B$5:$B$104,B86,$J$5:$J$104,"&lt;&gt;Cancelada",$D$5:$D$104,"&lt;"&amp;E86,$E$5:$E$104,"&gt;"&amp;D86)&gt;1,"Solapada",IF(AND(D86&gt;=TODAY(),D86-TODAY()&lt;=7),"Entrada en "&amp;(D86-TODAY())&amp;" d","OK")))))</f>
        <v/>
      </c>
      <c r="N86" s="10"/>
    </row>
    <row r="87" customFormat="false" ht="15" hidden="false" customHeight="false" outlineLevel="0" collapsed="false">
      <c r="A87" s="9"/>
      <c r="B87" s="10"/>
      <c r="C87" s="10"/>
      <c r="D87" s="11"/>
      <c r="E87" s="11"/>
      <c r="F87" s="12" t="str">
        <f aca="false">IF(OR(D87="",E87=""),"",IF(E87&lt;=D87,"",E87-D87))</f>
        <v/>
      </c>
      <c r="G87" s="13"/>
      <c r="H87" s="13"/>
      <c r="I87" s="14" t="str">
        <f aca="false">IF(OR(F87="",G87=""),"",F87*G87+H87)</f>
        <v/>
      </c>
      <c r="J87" s="9"/>
      <c r="K87" s="13"/>
      <c r="L87" s="14" t="str">
        <f aca="false">IF(OR(I87="",J87="Cancelada"),"",I87-K87)</f>
        <v/>
      </c>
      <c r="M87" s="15" t="str">
        <f aca="true">IF(OR(D87="",E87=""),"",IF(E87&lt;=D87,"Revisar fechas",IF(J87="Cancelada","",IF(COUNTIFS($B$5:$B$104,B87,$J$5:$J$104,"&lt;&gt;Cancelada",$D$5:$D$104,"&lt;"&amp;E87,$E$5:$E$104,"&gt;"&amp;D87)&gt;1,"Solapada",IF(AND(D87&gt;=TODAY(),D87-TODAY()&lt;=7),"Entrada en "&amp;(D87-TODAY())&amp;" d","OK")))))</f>
        <v/>
      </c>
      <c r="N87" s="10"/>
    </row>
    <row r="88" customFormat="false" ht="15" hidden="false" customHeight="false" outlineLevel="0" collapsed="false">
      <c r="A88" s="9"/>
      <c r="B88" s="10"/>
      <c r="C88" s="10"/>
      <c r="D88" s="11"/>
      <c r="E88" s="11"/>
      <c r="F88" s="12" t="str">
        <f aca="false">IF(OR(D88="",E88=""),"",IF(E88&lt;=D88,"",E88-D88))</f>
        <v/>
      </c>
      <c r="G88" s="13"/>
      <c r="H88" s="13"/>
      <c r="I88" s="14" t="str">
        <f aca="false">IF(OR(F88="",G88=""),"",F88*G88+H88)</f>
        <v/>
      </c>
      <c r="J88" s="9"/>
      <c r="K88" s="13"/>
      <c r="L88" s="14" t="str">
        <f aca="false">IF(OR(I88="",J88="Cancelada"),"",I88-K88)</f>
        <v/>
      </c>
      <c r="M88" s="15" t="str">
        <f aca="true">IF(OR(D88="",E88=""),"",IF(E88&lt;=D88,"Revisar fechas",IF(J88="Cancelada","",IF(COUNTIFS($B$5:$B$104,B88,$J$5:$J$104,"&lt;&gt;Cancelada",$D$5:$D$104,"&lt;"&amp;E88,$E$5:$E$104,"&gt;"&amp;D88)&gt;1,"Solapada",IF(AND(D88&gt;=TODAY(),D88-TODAY()&lt;=7),"Entrada en "&amp;(D88-TODAY())&amp;" d","OK")))))</f>
        <v/>
      </c>
      <c r="N88" s="10"/>
    </row>
    <row r="89" customFormat="false" ht="15" hidden="false" customHeight="false" outlineLevel="0" collapsed="false">
      <c r="A89" s="9"/>
      <c r="B89" s="10"/>
      <c r="C89" s="10"/>
      <c r="D89" s="11"/>
      <c r="E89" s="11"/>
      <c r="F89" s="12" t="str">
        <f aca="false">IF(OR(D89="",E89=""),"",IF(E89&lt;=D89,"",E89-D89))</f>
        <v/>
      </c>
      <c r="G89" s="13"/>
      <c r="H89" s="13"/>
      <c r="I89" s="14" t="str">
        <f aca="false">IF(OR(F89="",G89=""),"",F89*G89+H89)</f>
        <v/>
      </c>
      <c r="J89" s="9"/>
      <c r="K89" s="13"/>
      <c r="L89" s="14" t="str">
        <f aca="false">IF(OR(I89="",J89="Cancelada"),"",I89-K89)</f>
        <v/>
      </c>
      <c r="M89" s="15" t="str">
        <f aca="true">IF(OR(D89="",E89=""),"",IF(E89&lt;=D89,"Revisar fechas",IF(J89="Cancelada","",IF(COUNTIFS($B$5:$B$104,B89,$J$5:$J$104,"&lt;&gt;Cancelada",$D$5:$D$104,"&lt;"&amp;E89,$E$5:$E$104,"&gt;"&amp;D89)&gt;1,"Solapada",IF(AND(D89&gt;=TODAY(),D89-TODAY()&lt;=7),"Entrada en "&amp;(D89-TODAY())&amp;" d","OK")))))</f>
        <v/>
      </c>
      <c r="N89" s="10"/>
    </row>
    <row r="90" customFormat="false" ht="15" hidden="false" customHeight="false" outlineLevel="0" collapsed="false">
      <c r="A90" s="9"/>
      <c r="B90" s="10"/>
      <c r="C90" s="10"/>
      <c r="D90" s="11"/>
      <c r="E90" s="11"/>
      <c r="F90" s="12" t="str">
        <f aca="false">IF(OR(D90="",E90=""),"",IF(E90&lt;=D90,"",E90-D90))</f>
        <v/>
      </c>
      <c r="G90" s="13"/>
      <c r="H90" s="13"/>
      <c r="I90" s="14" t="str">
        <f aca="false">IF(OR(F90="",G90=""),"",F90*G90+H90)</f>
        <v/>
      </c>
      <c r="J90" s="9"/>
      <c r="K90" s="13"/>
      <c r="L90" s="14" t="str">
        <f aca="false">IF(OR(I90="",J90="Cancelada"),"",I90-K90)</f>
        <v/>
      </c>
      <c r="M90" s="15" t="str">
        <f aca="true">IF(OR(D90="",E90=""),"",IF(E90&lt;=D90,"Revisar fechas",IF(J90="Cancelada","",IF(COUNTIFS($B$5:$B$104,B90,$J$5:$J$104,"&lt;&gt;Cancelada",$D$5:$D$104,"&lt;"&amp;E90,$E$5:$E$104,"&gt;"&amp;D90)&gt;1,"Solapada",IF(AND(D90&gt;=TODAY(),D90-TODAY()&lt;=7),"Entrada en "&amp;(D90-TODAY())&amp;" d","OK")))))</f>
        <v/>
      </c>
      <c r="N90" s="10"/>
    </row>
    <row r="91" customFormat="false" ht="15" hidden="false" customHeight="false" outlineLevel="0" collapsed="false">
      <c r="A91" s="9"/>
      <c r="B91" s="10"/>
      <c r="C91" s="10"/>
      <c r="D91" s="11"/>
      <c r="E91" s="11"/>
      <c r="F91" s="12" t="str">
        <f aca="false">IF(OR(D91="",E91=""),"",IF(E91&lt;=D91,"",E91-D91))</f>
        <v/>
      </c>
      <c r="G91" s="13"/>
      <c r="H91" s="13"/>
      <c r="I91" s="14" t="str">
        <f aca="false">IF(OR(F91="",G91=""),"",F91*G91+H91)</f>
        <v/>
      </c>
      <c r="J91" s="9"/>
      <c r="K91" s="13"/>
      <c r="L91" s="14" t="str">
        <f aca="false">IF(OR(I91="",J91="Cancelada"),"",I91-K91)</f>
        <v/>
      </c>
      <c r="M91" s="15" t="str">
        <f aca="true">IF(OR(D91="",E91=""),"",IF(E91&lt;=D91,"Revisar fechas",IF(J91="Cancelada","",IF(COUNTIFS($B$5:$B$104,B91,$J$5:$J$104,"&lt;&gt;Cancelada",$D$5:$D$104,"&lt;"&amp;E91,$E$5:$E$104,"&gt;"&amp;D91)&gt;1,"Solapada",IF(AND(D91&gt;=TODAY(),D91-TODAY()&lt;=7),"Entrada en "&amp;(D91-TODAY())&amp;" d","OK")))))</f>
        <v/>
      </c>
      <c r="N91" s="10"/>
    </row>
    <row r="92" customFormat="false" ht="15" hidden="false" customHeight="false" outlineLevel="0" collapsed="false">
      <c r="A92" s="9"/>
      <c r="B92" s="10"/>
      <c r="C92" s="10"/>
      <c r="D92" s="11"/>
      <c r="E92" s="11"/>
      <c r="F92" s="12" t="str">
        <f aca="false">IF(OR(D92="",E92=""),"",IF(E92&lt;=D92,"",E92-D92))</f>
        <v/>
      </c>
      <c r="G92" s="13"/>
      <c r="H92" s="13"/>
      <c r="I92" s="14" t="str">
        <f aca="false">IF(OR(F92="",G92=""),"",F92*G92+H92)</f>
        <v/>
      </c>
      <c r="J92" s="9"/>
      <c r="K92" s="13"/>
      <c r="L92" s="14" t="str">
        <f aca="false">IF(OR(I92="",J92="Cancelada"),"",I92-K92)</f>
        <v/>
      </c>
      <c r="M92" s="15" t="str">
        <f aca="true">IF(OR(D92="",E92=""),"",IF(E92&lt;=D92,"Revisar fechas",IF(J92="Cancelada","",IF(COUNTIFS($B$5:$B$104,B92,$J$5:$J$104,"&lt;&gt;Cancelada",$D$5:$D$104,"&lt;"&amp;E92,$E$5:$E$104,"&gt;"&amp;D92)&gt;1,"Solapada",IF(AND(D92&gt;=TODAY(),D92-TODAY()&lt;=7),"Entrada en "&amp;(D92-TODAY())&amp;" d","OK")))))</f>
        <v/>
      </c>
      <c r="N92" s="10"/>
    </row>
    <row r="93" customFormat="false" ht="15" hidden="false" customHeight="false" outlineLevel="0" collapsed="false">
      <c r="A93" s="9"/>
      <c r="B93" s="10"/>
      <c r="C93" s="10"/>
      <c r="D93" s="11"/>
      <c r="E93" s="11"/>
      <c r="F93" s="12" t="str">
        <f aca="false">IF(OR(D93="",E93=""),"",IF(E93&lt;=D93,"",E93-D93))</f>
        <v/>
      </c>
      <c r="G93" s="13"/>
      <c r="H93" s="13"/>
      <c r="I93" s="14" t="str">
        <f aca="false">IF(OR(F93="",G93=""),"",F93*G93+H93)</f>
        <v/>
      </c>
      <c r="J93" s="9"/>
      <c r="K93" s="13"/>
      <c r="L93" s="14" t="str">
        <f aca="false">IF(OR(I93="",J93="Cancelada"),"",I93-K93)</f>
        <v/>
      </c>
      <c r="M93" s="15" t="str">
        <f aca="true">IF(OR(D93="",E93=""),"",IF(E93&lt;=D93,"Revisar fechas",IF(J93="Cancelada","",IF(COUNTIFS($B$5:$B$104,B93,$J$5:$J$104,"&lt;&gt;Cancelada",$D$5:$D$104,"&lt;"&amp;E93,$E$5:$E$104,"&gt;"&amp;D93)&gt;1,"Solapada",IF(AND(D93&gt;=TODAY(),D93-TODAY()&lt;=7),"Entrada en "&amp;(D93-TODAY())&amp;" d","OK")))))</f>
        <v/>
      </c>
      <c r="N93" s="10"/>
    </row>
    <row r="94" customFormat="false" ht="15" hidden="false" customHeight="false" outlineLevel="0" collapsed="false">
      <c r="A94" s="9"/>
      <c r="B94" s="10"/>
      <c r="C94" s="10"/>
      <c r="D94" s="11"/>
      <c r="E94" s="11"/>
      <c r="F94" s="12" t="str">
        <f aca="false">IF(OR(D94="",E94=""),"",IF(E94&lt;=D94,"",E94-D94))</f>
        <v/>
      </c>
      <c r="G94" s="13"/>
      <c r="H94" s="13"/>
      <c r="I94" s="14" t="str">
        <f aca="false">IF(OR(F94="",G94=""),"",F94*G94+H94)</f>
        <v/>
      </c>
      <c r="J94" s="9"/>
      <c r="K94" s="13"/>
      <c r="L94" s="14" t="str">
        <f aca="false">IF(OR(I94="",J94="Cancelada"),"",I94-K94)</f>
        <v/>
      </c>
      <c r="M94" s="15" t="str">
        <f aca="true">IF(OR(D94="",E94=""),"",IF(E94&lt;=D94,"Revisar fechas",IF(J94="Cancelada","",IF(COUNTIFS($B$5:$B$104,B94,$J$5:$J$104,"&lt;&gt;Cancelada",$D$5:$D$104,"&lt;"&amp;E94,$E$5:$E$104,"&gt;"&amp;D94)&gt;1,"Solapada",IF(AND(D94&gt;=TODAY(),D94-TODAY()&lt;=7),"Entrada en "&amp;(D94-TODAY())&amp;" d","OK")))))</f>
        <v/>
      </c>
      <c r="N94" s="10"/>
    </row>
    <row r="95" customFormat="false" ht="15" hidden="false" customHeight="false" outlineLevel="0" collapsed="false">
      <c r="A95" s="9"/>
      <c r="B95" s="10"/>
      <c r="C95" s="10"/>
      <c r="D95" s="11"/>
      <c r="E95" s="11"/>
      <c r="F95" s="12" t="str">
        <f aca="false">IF(OR(D95="",E95=""),"",IF(E95&lt;=D95,"",E95-D95))</f>
        <v/>
      </c>
      <c r="G95" s="13"/>
      <c r="H95" s="13"/>
      <c r="I95" s="14" t="str">
        <f aca="false">IF(OR(F95="",G95=""),"",F95*G95+H95)</f>
        <v/>
      </c>
      <c r="J95" s="9"/>
      <c r="K95" s="13"/>
      <c r="L95" s="14" t="str">
        <f aca="false">IF(OR(I95="",J95="Cancelada"),"",I95-K95)</f>
        <v/>
      </c>
      <c r="M95" s="15" t="str">
        <f aca="true">IF(OR(D95="",E95=""),"",IF(E95&lt;=D95,"Revisar fechas",IF(J95="Cancelada","",IF(COUNTIFS($B$5:$B$104,B95,$J$5:$J$104,"&lt;&gt;Cancelada",$D$5:$D$104,"&lt;"&amp;E95,$E$5:$E$104,"&gt;"&amp;D95)&gt;1,"Solapada",IF(AND(D95&gt;=TODAY(),D95-TODAY()&lt;=7),"Entrada en "&amp;(D95-TODAY())&amp;" d","OK")))))</f>
        <v/>
      </c>
      <c r="N95" s="10"/>
    </row>
    <row r="96" customFormat="false" ht="15" hidden="false" customHeight="false" outlineLevel="0" collapsed="false">
      <c r="A96" s="9"/>
      <c r="B96" s="10"/>
      <c r="C96" s="10"/>
      <c r="D96" s="11"/>
      <c r="E96" s="11"/>
      <c r="F96" s="12" t="str">
        <f aca="false">IF(OR(D96="",E96=""),"",IF(E96&lt;=D96,"",E96-D96))</f>
        <v/>
      </c>
      <c r="G96" s="13"/>
      <c r="H96" s="13"/>
      <c r="I96" s="14" t="str">
        <f aca="false">IF(OR(F96="",G96=""),"",F96*G96+H96)</f>
        <v/>
      </c>
      <c r="J96" s="9"/>
      <c r="K96" s="13"/>
      <c r="L96" s="14" t="str">
        <f aca="false">IF(OR(I96="",J96="Cancelada"),"",I96-K96)</f>
        <v/>
      </c>
      <c r="M96" s="15" t="str">
        <f aca="true">IF(OR(D96="",E96=""),"",IF(E96&lt;=D96,"Revisar fechas",IF(J96="Cancelada","",IF(COUNTIFS($B$5:$B$104,B96,$J$5:$J$104,"&lt;&gt;Cancelada",$D$5:$D$104,"&lt;"&amp;E96,$E$5:$E$104,"&gt;"&amp;D96)&gt;1,"Solapada",IF(AND(D96&gt;=TODAY(),D96-TODAY()&lt;=7),"Entrada en "&amp;(D96-TODAY())&amp;" d","OK")))))</f>
        <v/>
      </c>
      <c r="N96" s="10"/>
    </row>
    <row r="97" customFormat="false" ht="15" hidden="false" customHeight="false" outlineLevel="0" collapsed="false">
      <c r="A97" s="9"/>
      <c r="B97" s="10"/>
      <c r="C97" s="10"/>
      <c r="D97" s="11"/>
      <c r="E97" s="11"/>
      <c r="F97" s="12" t="str">
        <f aca="false">IF(OR(D97="",E97=""),"",IF(E97&lt;=D97,"",E97-D97))</f>
        <v/>
      </c>
      <c r="G97" s="13"/>
      <c r="H97" s="13"/>
      <c r="I97" s="14" t="str">
        <f aca="false">IF(OR(F97="",G97=""),"",F97*G97+H97)</f>
        <v/>
      </c>
      <c r="J97" s="9"/>
      <c r="K97" s="13"/>
      <c r="L97" s="14" t="str">
        <f aca="false">IF(OR(I97="",J97="Cancelada"),"",I97-K97)</f>
        <v/>
      </c>
      <c r="M97" s="15" t="str">
        <f aca="true">IF(OR(D97="",E97=""),"",IF(E97&lt;=D97,"Revisar fechas",IF(J97="Cancelada","",IF(COUNTIFS($B$5:$B$104,B97,$J$5:$J$104,"&lt;&gt;Cancelada",$D$5:$D$104,"&lt;"&amp;E97,$E$5:$E$104,"&gt;"&amp;D97)&gt;1,"Solapada",IF(AND(D97&gt;=TODAY(),D97-TODAY()&lt;=7),"Entrada en "&amp;(D97-TODAY())&amp;" d","OK")))))</f>
        <v/>
      </c>
      <c r="N97" s="10"/>
    </row>
    <row r="98" customFormat="false" ht="15" hidden="false" customHeight="false" outlineLevel="0" collapsed="false">
      <c r="A98" s="9"/>
      <c r="B98" s="10"/>
      <c r="C98" s="10"/>
      <c r="D98" s="11"/>
      <c r="E98" s="11"/>
      <c r="F98" s="12" t="str">
        <f aca="false">IF(OR(D98="",E98=""),"",IF(E98&lt;=D98,"",E98-D98))</f>
        <v/>
      </c>
      <c r="G98" s="13"/>
      <c r="H98" s="13"/>
      <c r="I98" s="14" t="str">
        <f aca="false">IF(OR(F98="",G98=""),"",F98*G98+H98)</f>
        <v/>
      </c>
      <c r="J98" s="9"/>
      <c r="K98" s="13"/>
      <c r="L98" s="14" t="str">
        <f aca="false">IF(OR(I98="",J98="Cancelada"),"",I98-K98)</f>
        <v/>
      </c>
      <c r="M98" s="15" t="str">
        <f aca="true">IF(OR(D98="",E98=""),"",IF(E98&lt;=D98,"Revisar fechas",IF(J98="Cancelada","",IF(COUNTIFS($B$5:$B$104,B98,$J$5:$J$104,"&lt;&gt;Cancelada",$D$5:$D$104,"&lt;"&amp;E98,$E$5:$E$104,"&gt;"&amp;D98)&gt;1,"Solapada",IF(AND(D98&gt;=TODAY(),D98-TODAY()&lt;=7),"Entrada en "&amp;(D98-TODAY())&amp;" d","OK")))))</f>
        <v/>
      </c>
      <c r="N98" s="10"/>
    </row>
    <row r="99" customFormat="false" ht="15" hidden="false" customHeight="false" outlineLevel="0" collapsed="false">
      <c r="A99" s="9"/>
      <c r="B99" s="10"/>
      <c r="C99" s="10"/>
      <c r="D99" s="11"/>
      <c r="E99" s="11"/>
      <c r="F99" s="12" t="str">
        <f aca="false">IF(OR(D99="",E99=""),"",IF(E99&lt;=D99,"",E99-D99))</f>
        <v/>
      </c>
      <c r="G99" s="13"/>
      <c r="H99" s="13"/>
      <c r="I99" s="14" t="str">
        <f aca="false">IF(OR(F99="",G99=""),"",F99*G99+H99)</f>
        <v/>
      </c>
      <c r="J99" s="9"/>
      <c r="K99" s="13"/>
      <c r="L99" s="14" t="str">
        <f aca="false">IF(OR(I99="",J99="Cancelada"),"",I99-K99)</f>
        <v/>
      </c>
      <c r="M99" s="15" t="str">
        <f aca="true">IF(OR(D99="",E99=""),"",IF(E99&lt;=D99,"Revisar fechas",IF(J99="Cancelada","",IF(COUNTIFS($B$5:$B$104,B99,$J$5:$J$104,"&lt;&gt;Cancelada",$D$5:$D$104,"&lt;"&amp;E99,$E$5:$E$104,"&gt;"&amp;D99)&gt;1,"Solapada",IF(AND(D99&gt;=TODAY(),D99-TODAY()&lt;=7),"Entrada en "&amp;(D99-TODAY())&amp;" d","OK")))))</f>
        <v/>
      </c>
      <c r="N99" s="10"/>
    </row>
    <row r="100" customFormat="false" ht="15" hidden="false" customHeight="false" outlineLevel="0" collapsed="false">
      <c r="A100" s="9"/>
      <c r="B100" s="10"/>
      <c r="C100" s="10"/>
      <c r="D100" s="11"/>
      <c r="E100" s="11"/>
      <c r="F100" s="12" t="str">
        <f aca="false">IF(OR(D100="",E100=""),"",IF(E100&lt;=D100,"",E100-D100))</f>
        <v/>
      </c>
      <c r="G100" s="13"/>
      <c r="H100" s="13"/>
      <c r="I100" s="14" t="str">
        <f aca="false">IF(OR(F100="",G100=""),"",F100*G100+H100)</f>
        <v/>
      </c>
      <c r="J100" s="9"/>
      <c r="K100" s="13"/>
      <c r="L100" s="14" t="str">
        <f aca="false">IF(OR(I100="",J100="Cancelada"),"",I100-K100)</f>
        <v/>
      </c>
      <c r="M100" s="15" t="str">
        <f aca="true">IF(OR(D100="",E100=""),"",IF(E100&lt;=D100,"Revisar fechas",IF(J100="Cancelada","",IF(COUNTIFS($B$5:$B$104,B100,$J$5:$J$104,"&lt;&gt;Cancelada",$D$5:$D$104,"&lt;"&amp;E100,$E$5:$E$104,"&gt;"&amp;D100)&gt;1,"Solapada",IF(AND(D100&gt;=TODAY(),D100-TODAY()&lt;=7),"Entrada en "&amp;(D100-TODAY())&amp;" d","OK")))))</f>
        <v/>
      </c>
      <c r="N100" s="10"/>
    </row>
    <row r="101" customFormat="false" ht="15" hidden="false" customHeight="false" outlineLevel="0" collapsed="false">
      <c r="A101" s="9"/>
      <c r="B101" s="10"/>
      <c r="C101" s="10"/>
      <c r="D101" s="11"/>
      <c r="E101" s="11"/>
      <c r="F101" s="12" t="str">
        <f aca="false">IF(OR(D101="",E101=""),"",IF(E101&lt;=D101,"",E101-D101))</f>
        <v/>
      </c>
      <c r="G101" s="13"/>
      <c r="H101" s="13"/>
      <c r="I101" s="14" t="str">
        <f aca="false">IF(OR(F101="",G101=""),"",F101*G101+H101)</f>
        <v/>
      </c>
      <c r="J101" s="9"/>
      <c r="K101" s="13"/>
      <c r="L101" s="14" t="str">
        <f aca="false">IF(OR(I101="",J101="Cancelada"),"",I101-K101)</f>
        <v/>
      </c>
      <c r="M101" s="15" t="str">
        <f aca="true">IF(OR(D101="",E101=""),"",IF(E101&lt;=D101,"Revisar fechas",IF(J101="Cancelada","",IF(COUNTIFS($B$5:$B$104,B101,$J$5:$J$104,"&lt;&gt;Cancelada",$D$5:$D$104,"&lt;"&amp;E101,$E$5:$E$104,"&gt;"&amp;D101)&gt;1,"Solapada",IF(AND(D101&gt;=TODAY(),D101-TODAY()&lt;=7),"Entrada en "&amp;(D101-TODAY())&amp;" d","OK")))))</f>
        <v/>
      </c>
      <c r="N101" s="10"/>
    </row>
    <row r="102" customFormat="false" ht="15" hidden="false" customHeight="false" outlineLevel="0" collapsed="false">
      <c r="A102" s="9"/>
      <c r="B102" s="10"/>
      <c r="C102" s="10"/>
      <c r="D102" s="11"/>
      <c r="E102" s="11"/>
      <c r="F102" s="12" t="str">
        <f aca="false">IF(OR(D102="",E102=""),"",IF(E102&lt;=D102,"",E102-D102))</f>
        <v/>
      </c>
      <c r="G102" s="13"/>
      <c r="H102" s="13"/>
      <c r="I102" s="14" t="str">
        <f aca="false">IF(OR(F102="",G102=""),"",F102*G102+H102)</f>
        <v/>
      </c>
      <c r="J102" s="9"/>
      <c r="K102" s="13"/>
      <c r="L102" s="14" t="str">
        <f aca="false">IF(OR(I102="",J102="Cancelada"),"",I102-K102)</f>
        <v/>
      </c>
      <c r="M102" s="15" t="str">
        <f aca="true">IF(OR(D102="",E102=""),"",IF(E102&lt;=D102,"Revisar fechas",IF(J102="Cancelada","",IF(COUNTIFS($B$5:$B$104,B102,$J$5:$J$104,"&lt;&gt;Cancelada",$D$5:$D$104,"&lt;"&amp;E102,$E$5:$E$104,"&gt;"&amp;D102)&gt;1,"Solapada",IF(AND(D102&gt;=TODAY(),D102-TODAY()&lt;=7),"Entrada en "&amp;(D102-TODAY())&amp;" d","OK")))))</f>
        <v/>
      </c>
      <c r="N102" s="10"/>
    </row>
    <row r="103" customFormat="false" ht="15" hidden="false" customHeight="false" outlineLevel="0" collapsed="false">
      <c r="A103" s="9"/>
      <c r="B103" s="10"/>
      <c r="C103" s="10"/>
      <c r="D103" s="11"/>
      <c r="E103" s="11"/>
      <c r="F103" s="12" t="str">
        <f aca="false">IF(OR(D103="",E103=""),"",IF(E103&lt;=D103,"",E103-D103))</f>
        <v/>
      </c>
      <c r="G103" s="13"/>
      <c r="H103" s="13"/>
      <c r="I103" s="14" t="str">
        <f aca="false">IF(OR(F103="",G103=""),"",F103*G103+H103)</f>
        <v/>
      </c>
      <c r="J103" s="9"/>
      <c r="K103" s="13"/>
      <c r="L103" s="14" t="str">
        <f aca="false">IF(OR(I103="",J103="Cancelada"),"",I103-K103)</f>
        <v/>
      </c>
      <c r="M103" s="15" t="str">
        <f aca="true">IF(OR(D103="",E103=""),"",IF(E103&lt;=D103,"Revisar fechas",IF(J103="Cancelada","",IF(COUNTIFS($B$5:$B$104,B103,$J$5:$J$104,"&lt;&gt;Cancelada",$D$5:$D$104,"&lt;"&amp;E103,$E$5:$E$104,"&gt;"&amp;D103)&gt;1,"Solapada",IF(AND(D103&gt;=TODAY(),D103-TODAY()&lt;=7),"Entrada en "&amp;(D103-TODAY())&amp;" d","OK")))))</f>
        <v/>
      </c>
      <c r="N103" s="10"/>
    </row>
    <row r="104" customFormat="false" ht="15" hidden="false" customHeight="false" outlineLevel="0" collapsed="false">
      <c r="A104" s="9"/>
      <c r="B104" s="10"/>
      <c r="C104" s="10"/>
      <c r="D104" s="11"/>
      <c r="E104" s="11"/>
      <c r="F104" s="12" t="str">
        <f aca="false">IF(OR(D104="",E104=""),"",IF(E104&lt;=D104,"",E104-D104))</f>
        <v/>
      </c>
      <c r="G104" s="13"/>
      <c r="H104" s="13"/>
      <c r="I104" s="14" t="str">
        <f aca="false">IF(OR(F104="",G104=""),"",F104*G104+H104)</f>
        <v/>
      </c>
      <c r="J104" s="9"/>
      <c r="K104" s="13"/>
      <c r="L104" s="14" t="str">
        <f aca="false">IF(OR(I104="",J104="Cancelada"),"",I104-K104)</f>
        <v/>
      </c>
      <c r="M104" s="15" t="str">
        <f aca="true">IF(OR(D104="",E104=""),"",IF(E104&lt;=D104,"Revisar fechas",IF(J104="Cancelada","",IF(COUNTIFS($B$5:$B$104,B104,$J$5:$J$104,"&lt;&gt;Cancelada",$D$5:$D$104,"&lt;"&amp;E104,$E$5:$E$104,"&gt;"&amp;D104)&gt;1,"Solapada",IF(AND(D104&gt;=TODAY(),D104-TODAY()&lt;=7),"Entrada en "&amp;(D104-TODAY())&amp;" d","OK")))))</f>
        <v/>
      </c>
      <c r="N104" s="10"/>
    </row>
  </sheetData>
  <autoFilter ref="A4:N104"/>
  <conditionalFormatting sqref="M5:M104">
    <cfRule type="cellIs" priority="2" operator="equal" aboveAverage="0" equalAverage="0" bottom="0" percent="0" rank="0" text="" dxfId="6">
      <formula>"Solapada"</formula>
    </cfRule>
    <cfRule type="cellIs" priority="3" operator="equal" aboveAverage="0" equalAverage="0" bottom="0" percent="0" rank="0" text="" dxfId="6">
      <formula>"Revisar fechas"</formula>
    </cfRule>
    <cfRule type="expression" priority="4" aboveAverage="0" equalAverage="0" bottom="0" percent="0" rank="0" text="" dxfId="7">
      <formula>LEFT(M5,10)="Entrada en"</formula>
    </cfRule>
  </conditionalFormatting>
  <conditionalFormatting sqref="J5:J104">
    <cfRule type="cellIs" priority="5" operator="equal" aboveAverage="0" equalAverage="0" bottom="0" percent="0" rank="0" text="" dxfId="8">
      <formula>"Cancelada"</formula>
    </cfRule>
  </conditionalFormatting>
  <dataValidations count="4">
    <dataValidation allowBlank="true" error="Elige una vivienda de la hoja Listas." errorStyle="stop" errorTitle="Valor no válido" operator="between" showDropDown="false" showErrorMessage="true" showInputMessage="false" sqref="B5:B104" type="list">
      <formula1>Listas!$A$5:$A$6</formula1>
      <formula2>0</formula2>
    </dataValidation>
    <dataValidation allowBlank="true" error="Elige un estado de la lista." errorStyle="stop" errorTitle="Valor no válido" operator="between" showDropDown="false" showErrorMessage="true" showInputMessage="false" sqref="J5:J104" type="list">
      <formula1>Listas!$B$5:$B$9</formula1>
      <formula2>0</formula2>
    </dataValidation>
    <dataValidation allowBlank="true" error="Introduce un número igual o mayor que 0." errorStyle="stop" errorTitle="Importe no válido" operator="greaterThanOrEqual" showDropDown="false" showErrorMessage="true" showInputMessage="false" sqref="G5:H104 K5:K104" type="decimal">
      <formula1>0</formula1>
      <formula2>0</formula2>
    </dataValidation>
    <dataValidation allowBlank="true" error="Introduce una fecha válida, por ejemplo 15/03/2026." errorStyle="stop" errorTitle="Fecha no válida" operator="greaterThan" showDropDown="false" showErrorMessage="true" showInputMessage="false" sqref="D5:E104" type="date">
      <formula1>36526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AlquiOK · alquiok.com · Página &amp;P de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F8F83"/>
    <pageSetUpPr fitToPage="true"/>
  </sheetPr>
  <dimension ref="A1:J1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6"/>
    <col collapsed="false" customWidth="true" hidden="false" outlineLevel="0" max="3" min="3" style="0" width="14"/>
    <col collapsed="false" customWidth="true" hidden="false" outlineLevel="0" max="4" min="4" style="0" width="18"/>
    <col collapsed="false" customWidth="true" hidden="false" outlineLevel="0" max="5" min="5" style="0" width="16"/>
    <col collapsed="false" customWidth="true" hidden="false" outlineLevel="0" max="6" min="6" style="0" width="18"/>
    <col collapsed="false" customWidth="true" hidden="false" outlineLevel="0" max="7" min="7" style="0" width="14"/>
    <col collapsed="false" customWidth="true" hidden="false" outlineLevel="0" max="8" min="8" style="0" width="34"/>
    <col collapsed="false" customWidth="true" hidden="false" outlineLevel="0" max="9" min="9" style="0" width="24"/>
    <col collapsed="false" customWidth="true" hidden="false" outlineLevel="0" max="10" min="10" style="0" width="17"/>
  </cols>
  <sheetData>
    <row r="1" customFormat="false" ht="30" hidden="false" customHeight="true" outlineLevel="0" collapsed="false">
      <c r="A1" s="1" t="s">
        <v>59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8" hidden="false" customHeight="true" outlineLevel="0" collapsed="false">
      <c r="A2" s="3" t="s">
        <v>60</v>
      </c>
      <c r="B2" s="2"/>
      <c r="C2" s="2"/>
      <c r="D2" s="2"/>
      <c r="E2" s="2"/>
      <c r="F2" s="2"/>
      <c r="G2" s="2"/>
      <c r="H2" s="2"/>
      <c r="I2" s="2"/>
      <c r="J2" s="2"/>
    </row>
    <row r="4" customFormat="false" ht="43.5" hidden="false" customHeight="true" outlineLevel="0" collapsed="false">
      <c r="A4" s="8" t="s">
        <v>33</v>
      </c>
      <c r="B4" s="8" t="s">
        <v>34</v>
      </c>
      <c r="C4" s="8" t="s">
        <v>61</v>
      </c>
      <c r="D4" s="8" t="s">
        <v>62</v>
      </c>
      <c r="E4" s="8" t="s">
        <v>63</v>
      </c>
      <c r="F4" s="8" t="s">
        <v>64</v>
      </c>
      <c r="G4" s="8" t="s">
        <v>65</v>
      </c>
      <c r="H4" s="8" t="s">
        <v>66</v>
      </c>
      <c r="I4" s="8" t="s">
        <v>67</v>
      </c>
      <c r="J4" s="8" t="s">
        <v>42</v>
      </c>
    </row>
    <row r="5" customFormat="false" ht="15" hidden="false" customHeight="false" outlineLevel="0" collapsed="false">
      <c r="A5" s="9" t="s">
        <v>47</v>
      </c>
      <c r="B5" s="16" t="str">
        <f aca="false">IF(A5="","",IFERROR(INDEX(Reservas!$B$5:$B$104,MATCH(A5,Reservas!$A$5:$A$104,0)),"¿ID?"))</f>
        <v>Ejemplo: Apartamento Sol</v>
      </c>
      <c r="C5" s="11" t="n">
        <v>46208</v>
      </c>
      <c r="D5" s="13" t="n">
        <v>300</v>
      </c>
      <c r="E5" s="11" t="n">
        <v>46217</v>
      </c>
      <c r="F5" s="13" t="n">
        <v>300</v>
      </c>
      <c r="G5" s="14" t="n">
        <f aca="false">IF(OR(D5="",F5=""),"",D5-F5)</f>
        <v>0</v>
      </c>
      <c r="H5" s="10"/>
      <c r="I5" s="10" t="s">
        <v>51</v>
      </c>
      <c r="J5" s="15" t="str">
        <f aca="false">IF(D5="","",IF(F5="","En custodia",IF(F5&gt;D5,"Revisar importe",IF(D5-F5=0,"Devuelta","Devuelta parcial"))))</f>
        <v>Devuelta</v>
      </c>
    </row>
    <row r="6" customFormat="false" ht="15" hidden="false" customHeight="false" outlineLevel="0" collapsed="false">
      <c r="A6" s="9" t="s">
        <v>52</v>
      </c>
      <c r="B6" s="16" t="str">
        <f aca="false">IF(A6="","",IFERROR(INDEX(Reservas!$B$5:$B$104,MATCH(A6,Reservas!$A$5:$A$104,0)),"¿ID?"))</f>
        <v>Ejemplo: Apartamento Sol</v>
      </c>
      <c r="C6" s="11" t="n">
        <v>46215</v>
      </c>
      <c r="D6" s="13" t="n">
        <v>300</v>
      </c>
      <c r="E6" s="11" t="n">
        <v>46224</v>
      </c>
      <c r="F6" s="13" t="n">
        <v>250</v>
      </c>
      <c r="G6" s="14" t="n">
        <f aca="false">IF(OR(D6="",F6=""),"",D6-F6)</f>
        <v>50</v>
      </c>
      <c r="H6" s="10" t="s">
        <v>68</v>
      </c>
      <c r="I6" s="10" t="s">
        <v>51</v>
      </c>
      <c r="J6" s="15" t="str">
        <f aca="false">IF(D6="","",IF(F6="","En custodia",IF(F6&gt;D6,"Revisar importe",IF(D6-F6=0,"Devuelta","Devuelta parcial"))))</f>
        <v>Devuelta parcial</v>
      </c>
    </row>
    <row r="7" customFormat="false" ht="15" hidden="false" customHeight="false" outlineLevel="0" collapsed="false">
      <c r="A7" s="9" t="s">
        <v>55</v>
      </c>
      <c r="B7" s="16" t="str">
        <f aca="false">IF(A7="","",IFERROR(INDEX(Reservas!$B$5:$B$104,MATCH(A7,Reservas!$A$5:$A$104,0)),"¿ID?"))</f>
        <v>Ejemplo: Casa Montaña</v>
      </c>
      <c r="C7" s="11" t="n">
        <v>46235</v>
      </c>
      <c r="D7" s="13" t="n">
        <v>400</v>
      </c>
      <c r="E7" s="11"/>
      <c r="F7" s="13"/>
      <c r="G7" s="14" t="str">
        <f aca="false">IF(OR(D7="",F7=""),"",D7-F7)</f>
        <v/>
      </c>
      <c r="H7" s="10"/>
      <c r="I7" s="10" t="s">
        <v>51</v>
      </c>
      <c r="J7" s="15" t="str">
        <f aca="false">IF(D7="","",IF(F7="","En custodia",IF(F7&gt;D7,"Revisar importe",IF(D7-F7=0,"Devuelta","Devuelta parcial"))))</f>
        <v>En custodia</v>
      </c>
    </row>
    <row r="8" customFormat="false" ht="15" hidden="false" customHeight="false" outlineLevel="0" collapsed="false">
      <c r="A8" s="9"/>
      <c r="B8" s="16" t="str">
        <f aca="false">IF(A8="","",IFERROR(INDEX(Reservas!$B$5:$B$104,MATCH(A8,Reservas!$A$5:$A$104,0)),"¿ID?"))</f>
        <v/>
      </c>
      <c r="C8" s="11"/>
      <c r="D8" s="13"/>
      <c r="E8" s="11"/>
      <c r="F8" s="13"/>
      <c r="G8" s="14" t="str">
        <f aca="false">IF(OR(D8="",F8=""),"",D8-F8)</f>
        <v/>
      </c>
      <c r="H8" s="10"/>
      <c r="I8" s="10"/>
      <c r="J8" s="15" t="str">
        <f aca="false">IF(D8="","",IF(F8="","En custodia",IF(F8&gt;D8,"Revisar importe",IF(D8-F8=0,"Devuelta","Devuelta parcial"))))</f>
        <v/>
      </c>
    </row>
    <row r="9" customFormat="false" ht="15" hidden="false" customHeight="false" outlineLevel="0" collapsed="false">
      <c r="A9" s="9"/>
      <c r="B9" s="16" t="str">
        <f aca="false">IF(A9="","",IFERROR(INDEX(Reservas!$B$5:$B$104,MATCH(A9,Reservas!$A$5:$A$104,0)),"¿ID?"))</f>
        <v/>
      </c>
      <c r="C9" s="11"/>
      <c r="D9" s="13"/>
      <c r="E9" s="11"/>
      <c r="F9" s="13"/>
      <c r="G9" s="14" t="str">
        <f aca="false">IF(OR(D9="",F9=""),"",D9-F9)</f>
        <v/>
      </c>
      <c r="H9" s="10"/>
      <c r="I9" s="10"/>
      <c r="J9" s="15" t="str">
        <f aca="false">IF(D9="","",IF(F9="","En custodia",IF(F9&gt;D9,"Revisar importe",IF(D9-F9=0,"Devuelta","Devuelta parcial"))))</f>
        <v/>
      </c>
    </row>
    <row r="10" customFormat="false" ht="15" hidden="false" customHeight="false" outlineLevel="0" collapsed="false">
      <c r="A10" s="9"/>
      <c r="B10" s="16" t="str">
        <f aca="false">IF(A10="","",IFERROR(INDEX(Reservas!$B$5:$B$104,MATCH(A10,Reservas!$A$5:$A$104,0)),"¿ID?"))</f>
        <v/>
      </c>
      <c r="C10" s="11"/>
      <c r="D10" s="13"/>
      <c r="E10" s="11"/>
      <c r="F10" s="13"/>
      <c r="G10" s="14" t="str">
        <f aca="false">IF(OR(D10="",F10=""),"",D10-F10)</f>
        <v/>
      </c>
      <c r="H10" s="10"/>
      <c r="I10" s="10"/>
      <c r="J10" s="15" t="str">
        <f aca="false">IF(D10="","",IF(F10="","En custodia",IF(F10&gt;D10,"Revisar importe",IF(D10-F10=0,"Devuelta","Devuelta parcial"))))</f>
        <v/>
      </c>
    </row>
    <row r="11" customFormat="false" ht="15" hidden="false" customHeight="false" outlineLevel="0" collapsed="false">
      <c r="A11" s="9"/>
      <c r="B11" s="16" t="str">
        <f aca="false">IF(A11="","",IFERROR(INDEX(Reservas!$B$5:$B$104,MATCH(A11,Reservas!$A$5:$A$104,0)),"¿ID?"))</f>
        <v/>
      </c>
      <c r="C11" s="11"/>
      <c r="D11" s="13"/>
      <c r="E11" s="11"/>
      <c r="F11" s="13"/>
      <c r="G11" s="14" t="str">
        <f aca="false">IF(OR(D11="",F11=""),"",D11-F11)</f>
        <v/>
      </c>
      <c r="H11" s="10"/>
      <c r="I11" s="10"/>
      <c r="J11" s="15" t="str">
        <f aca="false">IF(D11="","",IF(F11="","En custodia",IF(F11&gt;D11,"Revisar importe",IF(D11-F11=0,"Devuelta","Devuelta parcial"))))</f>
        <v/>
      </c>
    </row>
    <row r="12" customFormat="false" ht="15" hidden="false" customHeight="false" outlineLevel="0" collapsed="false">
      <c r="A12" s="9"/>
      <c r="B12" s="16" t="str">
        <f aca="false">IF(A12="","",IFERROR(INDEX(Reservas!$B$5:$B$104,MATCH(A12,Reservas!$A$5:$A$104,0)),"¿ID?"))</f>
        <v/>
      </c>
      <c r="C12" s="11"/>
      <c r="D12" s="13"/>
      <c r="E12" s="11"/>
      <c r="F12" s="13"/>
      <c r="G12" s="14" t="str">
        <f aca="false">IF(OR(D12="",F12=""),"",D12-F12)</f>
        <v/>
      </c>
      <c r="H12" s="10"/>
      <c r="I12" s="10"/>
      <c r="J12" s="15" t="str">
        <f aca="false">IF(D12="","",IF(F12="","En custodia",IF(F12&gt;D12,"Revisar importe",IF(D12-F12=0,"Devuelta","Devuelta parcial"))))</f>
        <v/>
      </c>
    </row>
    <row r="13" customFormat="false" ht="15" hidden="false" customHeight="false" outlineLevel="0" collapsed="false">
      <c r="A13" s="9"/>
      <c r="B13" s="16" t="str">
        <f aca="false">IF(A13="","",IFERROR(INDEX(Reservas!$B$5:$B$104,MATCH(A13,Reservas!$A$5:$A$104,0)),"¿ID?"))</f>
        <v/>
      </c>
      <c r="C13" s="11"/>
      <c r="D13" s="13"/>
      <c r="E13" s="11"/>
      <c r="F13" s="13"/>
      <c r="G13" s="14" t="str">
        <f aca="false">IF(OR(D13="",F13=""),"",D13-F13)</f>
        <v/>
      </c>
      <c r="H13" s="10"/>
      <c r="I13" s="10"/>
      <c r="J13" s="15" t="str">
        <f aca="false">IF(D13="","",IF(F13="","En custodia",IF(F13&gt;D13,"Revisar importe",IF(D13-F13=0,"Devuelta","Devuelta parcial"))))</f>
        <v/>
      </c>
    </row>
    <row r="14" customFormat="false" ht="15" hidden="false" customHeight="false" outlineLevel="0" collapsed="false">
      <c r="A14" s="9"/>
      <c r="B14" s="16" t="str">
        <f aca="false">IF(A14="","",IFERROR(INDEX(Reservas!$B$5:$B$104,MATCH(A14,Reservas!$A$5:$A$104,0)),"¿ID?"))</f>
        <v/>
      </c>
      <c r="C14" s="11"/>
      <c r="D14" s="13"/>
      <c r="E14" s="11"/>
      <c r="F14" s="13"/>
      <c r="G14" s="14" t="str">
        <f aca="false">IF(OR(D14="",F14=""),"",D14-F14)</f>
        <v/>
      </c>
      <c r="H14" s="10"/>
      <c r="I14" s="10"/>
      <c r="J14" s="15" t="str">
        <f aca="false">IF(D14="","",IF(F14="","En custodia",IF(F14&gt;D14,"Revisar importe",IF(D14-F14=0,"Devuelta","Devuelta parcial"))))</f>
        <v/>
      </c>
    </row>
    <row r="15" customFormat="false" ht="15" hidden="false" customHeight="false" outlineLevel="0" collapsed="false">
      <c r="A15" s="9"/>
      <c r="B15" s="16" t="str">
        <f aca="false">IF(A15="","",IFERROR(INDEX(Reservas!$B$5:$B$104,MATCH(A15,Reservas!$A$5:$A$104,0)),"¿ID?"))</f>
        <v/>
      </c>
      <c r="C15" s="11"/>
      <c r="D15" s="13"/>
      <c r="E15" s="11"/>
      <c r="F15" s="13"/>
      <c r="G15" s="14" t="str">
        <f aca="false">IF(OR(D15="",F15=""),"",D15-F15)</f>
        <v/>
      </c>
      <c r="H15" s="10"/>
      <c r="I15" s="10"/>
      <c r="J15" s="15" t="str">
        <f aca="false">IF(D15="","",IF(F15="","En custodia",IF(F15&gt;D15,"Revisar importe",IF(D15-F15=0,"Devuelta","Devuelta parcial"))))</f>
        <v/>
      </c>
    </row>
    <row r="16" customFormat="false" ht="15" hidden="false" customHeight="false" outlineLevel="0" collapsed="false">
      <c r="A16" s="9"/>
      <c r="B16" s="16" t="str">
        <f aca="false">IF(A16="","",IFERROR(INDEX(Reservas!$B$5:$B$104,MATCH(A16,Reservas!$A$5:$A$104,0)),"¿ID?"))</f>
        <v/>
      </c>
      <c r="C16" s="11"/>
      <c r="D16" s="13"/>
      <c r="E16" s="11"/>
      <c r="F16" s="13"/>
      <c r="G16" s="14" t="str">
        <f aca="false">IF(OR(D16="",F16=""),"",D16-F16)</f>
        <v/>
      </c>
      <c r="H16" s="10"/>
      <c r="I16" s="10"/>
      <c r="J16" s="15" t="str">
        <f aca="false">IF(D16="","",IF(F16="","En custodia",IF(F16&gt;D16,"Revisar importe",IF(D16-F16=0,"Devuelta","Devuelta parcial"))))</f>
        <v/>
      </c>
    </row>
    <row r="17" customFormat="false" ht="15" hidden="false" customHeight="false" outlineLevel="0" collapsed="false">
      <c r="A17" s="9"/>
      <c r="B17" s="16" t="str">
        <f aca="false">IF(A17="","",IFERROR(INDEX(Reservas!$B$5:$B$104,MATCH(A17,Reservas!$A$5:$A$104,0)),"¿ID?"))</f>
        <v/>
      </c>
      <c r="C17" s="11"/>
      <c r="D17" s="13"/>
      <c r="E17" s="11"/>
      <c r="F17" s="13"/>
      <c r="G17" s="14" t="str">
        <f aca="false">IF(OR(D17="",F17=""),"",D17-F17)</f>
        <v/>
      </c>
      <c r="H17" s="10"/>
      <c r="I17" s="10"/>
      <c r="J17" s="15" t="str">
        <f aca="false">IF(D17="","",IF(F17="","En custodia",IF(F17&gt;D17,"Revisar importe",IF(D17-F17=0,"Devuelta","Devuelta parcial"))))</f>
        <v/>
      </c>
    </row>
    <row r="18" customFormat="false" ht="15" hidden="false" customHeight="false" outlineLevel="0" collapsed="false">
      <c r="A18" s="9"/>
      <c r="B18" s="16" t="str">
        <f aca="false">IF(A18="","",IFERROR(INDEX(Reservas!$B$5:$B$104,MATCH(A18,Reservas!$A$5:$A$104,0)),"¿ID?"))</f>
        <v/>
      </c>
      <c r="C18" s="11"/>
      <c r="D18" s="13"/>
      <c r="E18" s="11"/>
      <c r="F18" s="13"/>
      <c r="G18" s="14" t="str">
        <f aca="false">IF(OR(D18="",F18=""),"",D18-F18)</f>
        <v/>
      </c>
      <c r="H18" s="10"/>
      <c r="I18" s="10"/>
      <c r="J18" s="15" t="str">
        <f aca="false">IF(D18="","",IF(F18="","En custodia",IF(F18&gt;D18,"Revisar importe",IF(D18-F18=0,"Devuelta","Devuelta parcial"))))</f>
        <v/>
      </c>
    </row>
    <row r="19" customFormat="false" ht="15" hidden="false" customHeight="false" outlineLevel="0" collapsed="false">
      <c r="A19" s="9"/>
      <c r="B19" s="16" t="str">
        <f aca="false">IF(A19="","",IFERROR(INDEX(Reservas!$B$5:$B$104,MATCH(A19,Reservas!$A$5:$A$104,0)),"¿ID?"))</f>
        <v/>
      </c>
      <c r="C19" s="11"/>
      <c r="D19" s="13"/>
      <c r="E19" s="11"/>
      <c r="F19" s="13"/>
      <c r="G19" s="14" t="str">
        <f aca="false">IF(OR(D19="",F19=""),"",D19-F19)</f>
        <v/>
      </c>
      <c r="H19" s="10"/>
      <c r="I19" s="10"/>
      <c r="J19" s="15" t="str">
        <f aca="false">IF(D19="","",IF(F19="","En custodia",IF(F19&gt;D19,"Revisar importe",IF(D19-F19=0,"Devuelta","Devuelta parcial"))))</f>
        <v/>
      </c>
    </row>
    <row r="20" customFormat="false" ht="15" hidden="false" customHeight="false" outlineLevel="0" collapsed="false">
      <c r="A20" s="9"/>
      <c r="B20" s="16" t="str">
        <f aca="false">IF(A20="","",IFERROR(INDEX(Reservas!$B$5:$B$104,MATCH(A20,Reservas!$A$5:$A$104,0)),"¿ID?"))</f>
        <v/>
      </c>
      <c r="C20" s="11"/>
      <c r="D20" s="13"/>
      <c r="E20" s="11"/>
      <c r="F20" s="13"/>
      <c r="G20" s="14" t="str">
        <f aca="false">IF(OR(D20="",F20=""),"",D20-F20)</f>
        <v/>
      </c>
      <c r="H20" s="10"/>
      <c r="I20" s="10"/>
      <c r="J20" s="15" t="str">
        <f aca="false">IF(D20="","",IF(F20="","En custodia",IF(F20&gt;D20,"Revisar importe",IF(D20-F20=0,"Devuelta","Devuelta parcial"))))</f>
        <v/>
      </c>
    </row>
    <row r="21" customFormat="false" ht="15" hidden="false" customHeight="false" outlineLevel="0" collapsed="false">
      <c r="A21" s="9"/>
      <c r="B21" s="16" t="str">
        <f aca="false">IF(A21="","",IFERROR(INDEX(Reservas!$B$5:$B$104,MATCH(A21,Reservas!$A$5:$A$104,0)),"¿ID?"))</f>
        <v/>
      </c>
      <c r="C21" s="11"/>
      <c r="D21" s="13"/>
      <c r="E21" s="11"/>
      <c r="F21" s="13"/>
      <c r="G21" s="14" t="str">
        <f aca="false">IF(OR(D21="",F21=""),"",D21-F21)</f>
        <v/>
      </c>
      <c r="H21" s="10"/>
      <c r="I21" s="10"/>
      <c r="J21" s="15" t="str">
        <f aca="false">IF(D21="","",IF(F21="","En custodia",IF(F21&gt;D21,"Revisar importe",IF(D21-F21=0,"Devuelta","Devuelta parcial"))))</f>
        <v/>
      </c>
    </row>
    <row r="22" customFormat="false" ht="15" hidden="false" customHeight="false" outlineLevel="0" collapsed="false">
      <c r="A22" s="9"/>
      <c r="B22" s="16" t="str">
        <f aca="false">IF(A22="","",IFERROR(INDEX(Reservas!$B$5:$B$104,MATCH(A22,Reservas!$A$5:$A$104,0)),"¿ID?"))</f>
        <v/>
      </c>
      <c r="C22" s="11"/>
      <c r="D22" s="13"/>
      <c r="E22" s="11"/>
      <c r="F22" s="13"/>
      <c r="G22" s="14" t="str">
        <f aca="false">IF(OR(D22="",F22=""),"",D22-F22)</f>
        <v/>
      </c>
      <c r="H22" s="10"/>
      <c r="I22" s="10"/>
      <c r="J22" s="15" t="str">
        <f aca="false">IF(D22="","",IF(F22="","En custodia",IF(F22&gt;D22,"Revisar importe",IF(D22-F22=0,"Devuelta","Devuelta parcial"))))</f>
        <v/>
      </c>
    </row>
    <row r="23" customFormat="false" ht="15" hidden="false" customHeight="false" outlineLevel="0" collapsed="false">
      <c r="A23" s="9"/>
      <c r="B23" s="16" t="str">
        <f aca="false">IF(A23="","",IFERROR(INDEX(Reservas!$B$5:$B$104,MATCH(A23,Reservas!$A$5:$A$104,0)),"¿ID?"))</f>
        <v/>
      </c>
      <c r="C23" s="11"/>
      <c r="D23" s="13"/>
      <c r="E23" s="11"/>
      <c r="F23" s="13"/>
      <c r="G23" s="14" t="str">
        <f aca="false">IF(OR(D23="",F23=""),"",D23-F23)</f>
        <v/>
      </c>
      <c r="H23" s="10"/>
      <c r="I23" s="10"/>
      <c r="J23" s="15" t="str">
        <f aca="false">IF(D23="","",IF(F23="","En custodia",IF(F23&gt;D23,"Revisar importe",IF(D23-F23=0,"Devuelta","Devuelta parcial"))))</f>
        <v/>
      </c>
    </row>
    <row r="24" customFormat="false" ht="15" hidden="false" customHeight="false" outlineLevel="0" collapsed="false">
      <c r="A24" s="9"/>
      <c r="B24" s="16" t="str">
        <f aca="false">IF(A24="","",IFERROR(INDEX(Reservas!$B$5:$B$104,MATCH(A24,Reservas!$A$5:$A$104,0)),"¿ID?"))</f>
        <v/>
      </c>
      <c r="C24" s="11"/>
      <c r="D24" s="13"/>
      <c r="E24" s="11"/>
      <c r="F24" s="13"/>
      <c r="G24" s="14" t="str">
        <f aca="false">IF(OR(D24="",F24=""),"",D24-F24)</f>
        <v/>
      </c>
      <c r="H24" s="10"/>
      <c r="I24" s="10"/>
      <c r="J24" s="15" t="str">
        <f aca="false">IF(D24="","",IF(F24="","En custodia",IF(F24&gt;D24,"Revisar importe",IF(D24-F24=0,"Devuelta","Devuelta parcial"))))</f>
        <v/>
      </c>
    </row>
    <row r="25" customFormat="false" ht="15" hidden="false" customHeight="false" outlineLevel="0" collapsed="false">
      <c r="A25" s="9"/>
      <c r="B25" s="16" t="str">
        <f aca="false">IF(A25="","",IFERROR(INDEX(Reservas!$B$5:$B$104,MATCH(A25,Reservas!$A$5:$A$104,0)),"¿ID?"))</f>
        <v/>
      </c>
      <c r="C25" s="11"/>
      <c r="D25" s="13"/>
      <c r="E25" s="11"/>
      <c r="F25" s="13"/>
      <c r="G25" s="14" t="str">
        <f aca="false">IF(OR(D25="",F25=""),"",D25-F25)</f>
        <v/>
      </c>
      <c r="H25" s="10"/>
      <c r="I25" s="10"/>
      <c r="J25" s="15" t="str">
        <f aca="false">IF(D25="","",IF(F25="","En custodia",IF(F25&gt;D25,"Revisar importe",IF(D25-F25=0,"Devuelta","Devuelta parcial"))))</f>
        <v/>
      </c>
    </row>
    <row r="26" customFormat="false" ht="15" hidden="false" customHeight="false" outlineLevel="0" collapsed="false">
      <c r="A26" s="9"/>
      <c r="B26" s="16" t="str">
        <f aca="false">IF(A26="","",IFERROR(INDEX(Reservas!$B$5:$B$104,MATCH(A26,Reservas!$A$5:$A$104,0)),"¿ID?"))</f>
        <v/>
      </c>
      <c r="C26" s="11"/>
      <c r="D26" s="13"/>
      <c r="E26" s="11"/>
      <c r="F26" s="13"/>
      <c r="G26" s="14" t="str">
        <f aca="false">IF(OR(D26="",F26=""),"",D26-F26)</f>
        <v/>
      </c>
      <c r="H26" s="10"/>
      <c r="I26" s="10"/>
      <c r="J26" s="15" t="str">
        <f aca="false">IF(D26="","",IF(F26="","En custodia",IF(F26&gt;D26,"Revisar importe",IF(D26-F26=0,"Devuelta","Devuelta parcial"))))</f>
        <v/>
      </c>
    </row>
    <row r="27" customFormat="false" ht="15" hidden="false" customHeight="false" outlineLevel="0" collapsed="false">
      <c r="A27" s="9"/>
      <c r="B27" s="16" t="str">
        <f aca="false">IF(A27="","",IFERROR(INDEX(Reservas!$B$5:$B$104,MATCH(A27,Reservas!$A$5:$A$104,0)),"¿ID?"))</f>
        <v/>
      </c>
      <c r="C27" s="11"/>
      <c r="D27" s="13"/>
      <c r="E27" s="11"/>
      <c r="F27" s="13"/>
      <c r="G27" s="14" t="str">
        <f aca="false">IF(OR(D27="",F27=""),"",D27-F27)</f>
        <v/>
      </c>
      <c r="H27" s="10"/>
      <c r="I27" s="10"/>
      <c r="J27" s="15" t="str">
        <f aca="false">IF(D27="","",IF(F27="","En custodia",IF(F27&gt;D27,"Revisar importe",IF(D27-F27=0,"Devuelta","Devuelta parcial"))))</f>
        <v/>
      </c>
    </row>
    <row r="28" customFormat="false" ht="15" hidden="false" customHeight="false" outlineLevel="0" collapsed="false">
      <c r="A28" s="9"/>
      <c r="B28" s="16" t="str">
        <f aca="false">IF(A28="","",IFERROR(INDEX(Reservas!$B$5:$B$104,MATCH(A28,Reservas!$A$5:$A$104,0)),"¿ID?"))</f>
        <v/>
      </c>
      <c r="C28" s="11"/>
      <c r="D28" s="13"/>
      <c r="E28" s="11"/>
      <c r="F28" s="13"/>
      <c r="G28" s="14" t="str">
        <f aca="false">IF(OR(D28="",F28=""),"",D28-F28)</f>
        <v/>
      </c>
      <c r="H28" s="10"/>
      <c r="I28" s="10"/>
      <c r="J28" s="15" t="str">
        <f aca="false">IF(D28="","",IF(F28="","En custodia",IF(F28&gt;D28,"Revisar importe",IF(D28-F28=0,"Devuelta","Devuelta parcial"))))</f>
        <v/>
      </c>
    </row>
    <row r="29" customFormat="false" ht="15" hidden="false" customHeight="false" outlineLevel="0" collapsed="false">
      <c r="A29" s="9"/>
      <c r="B29" s="16" t="str">
        <f aca="false">IF(A29="","",IFERROR(INDEX(Reservas!$B$5:$B$104,MATCH(A29,Reservas!$A$5:$A$104,0)),"¿ID?"))</f>
        <v/>
      </c>
      <c r="C29" s="11"/>
      <c r="D29" s="13"/>
      <c r="E29" s="11"/>
      <c r="F29" s="13"/>
      <c r="G29" s="14" t="str">
        <f aca="false">IF(OR(D29="",F29=""),"",D29-F29)</f>
        <v/>
      </c>
      <c r="H29" s="10"/>
      <c r="I29" s="10"/>
      <c r="J29" s="15" t="str">
        <f aca="false">IF(D29="","",IF(F29="","En custodia",IF(F29&gt;D29,"Revisar importe",IF(D29-F29=0,"Devuelta","Devuelta parcial"))))</f>
        <v/>
      </c>
    </row>
    <row r="30" customFormat="false" ht="15" hidden="false" customHeight="false" outlineLevel="0" collapsed="false">
      <c r="A30" s="9"/>
      <c r="B30" s="16" t="str">
        <f aca="false">IF(A30="","",IFERROR(INDEX(Reservas!$B$5:$B$104,MATCH(A30,Reservas!$A$5:$A$104,0)),"¿ID?"))</f>
        <v/>
      </c>
      <c r="C30" s="11"/>
      <c r="D30" s="13"/>
      <c r="E30" s="11"/>
      <c r="F30" s="13"/>
      <c r="G30" s="14" t="str">
        <f aca="false">IF(OR(D30="",F30=""),"",D30-F30)</f>
        <v/>
      </c>
      <c r="H30" s="10"/>
      <c r="I30" s="10"/>
      <c r="J30" s="15" t="str">
        <f aca="false">IF(D30="","",IF(F30="","En custodia",IF(F30&gt;D30,"Revisar importe",IF(D30-F30=0,"Devuelta","Devuelta parcial"))))</f>
        <v/>
      </c>
    </row>
    <row r="31" customFormat="false" ht="15" hidden="false" customHeight="false" outlineLevel="0" collapsed="false">
      <c r="A31" s="9"/>
      <c r="B31" s="16" t="str">
        <f aca="false">IF(A31="","",IFERROR(INDEX(Reservas!$B$5:$B$104,MATCH(A31,Reservas!$A$5:$A$104,0)),"¿ID?"))</f>
        <v/>
      </c>
      <c r="C31" s="11"/>
      <c r="D31" s="13"/>
      <c r="E31" s="11"/>
      <c r="F31" s="13"/>
      <c r="G31" s="14" t="str">
        <f aca="false">IF(OR(D31="",F31=""),"",D31-F31)</f>
        <v/>
      </c>
      <c r="H31" s="10"/>
      <c r="I31" s="10"/>
      <c r="J31" s="15" t="str">
        <f aca="false">IF(D31="","",IF(F31="","En custodia",IF(F31&gt;D31,"Revisar importe",IF(D31-F31=0,"Devuelta","Devuelta parcial"))))</f>
        <v/>
      </c>
    </row>
    <row r="32" customFormat="false" ht="15" hidden="false" customHeight="false" outlineLevel="0" collapsed="false">
      <c r="A32" s="9"/>
      <c r="B32" s="16" t="str">
        <f aca="false">IF(A32="","",IFERROR(INDEX(Reservas!$B$5:$B$104,MATCH(A32,Reservas!$A$5:$A$104,0)),"¿ID?"))</f>
        <v/>
      </c>
      <c r="C32" s="11"/>
      <c r="D32" s="13"/>
      <c r="E32" s="11"/>
      <c r="F32" s="13"/>
      <c r="G32" s="14" t="str">
        <f aca="false">IF(OR(D32="",F32=""),"",D32-F32)</f>
        <v/>
      </c>
      <c r="H32" s="10"/>
      <c r="I32" s="10"/>
      <c r="J32" s="15" t="str">
        <f aca="false">IF(D32="","",IF(F32="","En custodia",IF(F32&gt;D32,"Revisar importe",IF(D32-F32=0,"Devuelta","Devuelta parcial"))))</f>
        <v/>
      </c>
    </row>
    <row r="33" customFormat="false" ht="15" hidden="false" customHeight="false" outlineLevel="0" collapsed="false">
      <c r="A33" s="9"/>
      <c r="B33" s="16" t="str">
        <f aca="false">IF(A33="","",IFERROR(INDEX(Reservas!$B$5:$B$104,MATCH(A33,Reservas!$A$5:$A$104,0)),"¿ID?"))</f>
        <v/>
      </c>
      <c r="C33" s="11"/>
      <c r="D33" s="13"/>
      <c r="E33" s="11"/>
      <c r="F33" s="13"/>
      <c r="G33" s="14" t="str">
        <f aca="false">IF(OR(D33="",F33=""),"",D33-F33)</f>
        <v/>
      </c>
      <c r="H33" s="10"/>
      <c r="I33" s="10"/>
      <c r="J33" s="15" t="str">
        <f aca="false">IF(D33="","",IF(F33="","En custodia",IF(F33&gt;D33,"Revisar importe",IF(D33-F33=0,"Devuelta","Devuelta parcial"))))</f>
        <v/>
      </c>
    </row>
    <row r="34" customFormat="false" ht="15" hidden="false" customHeight="false" outlineLevel="0" collapsed="false">
      <c r="A34" s="9"/>
      <c r="B34" s="16" t="str">
        <f aca="false">IF(A34="","",IFERROR(INDEX(Reservas!$B$5:$B$104,MATCH(A34,Reservas!$A$5:$A$104,0)),"¿ID?"))</f>
        <v/>
      </c>
      <c r="C34" s="11"/>
      <c r="D34" s="13"/>
      <c r="E34" s="11"/>
      <c r="F34" s="13"/>
      <c r="G34" s="14" t="str">
        <f aca="false">IF(OR(D34="",F34=""),"",D34-F34)</f>
        <v/>
      </c>
      <c r="H34" s="10"/>
      <c r="I34" s="10"/>
      <c r="J34" s="15" t="str">
        <f aca="false">IF(D34="","",IF(F34="","En custodia",IF(F34&gt;D34,"Revisar importe",IF(D34-F34=0,"Devuelta","Devuelta parcial"))))</f>
        <v/>
      </c>
    </row>
    <row r="35" customFormat="false" ht="15" hidden="false" customHeight="false" outlineLevel="0" collapsed="false">
      <c r="A35" s="9"/>
      <c r="B35" s="16" t="str">
        <f aca="false">IF(A35="","",IFERROR(INDEX(Reservas!$B$5:$B$104,MATCH(A35,Reservas!$A$5:$A$104,0)),"¿ID?"))</f>
        <v/>
      </c>
      <c r="C35" s="11"/>
      <c r="D35" s="13"/>
      <c r="E35" s="11"/>
      <c r="F35" s="13"/>
      <c r="G35" s="14" t="str">
        <f aca="false">IF(OR(D35="",F35=""),"",D35-F35)</f>
        <v/>
      </c>
      <c r="H35" s="10"/>
      <c r="I35" s="10"/>
      <c r="J35" s="15" t="str">
        <f aca="false">IF(D35="","",IF(F35="","En custodia",IF(F35&gt;D35,"Revisar importe",IF(D35-F35=0,"Devuelta","Devuelta parcial"))))</f>
        <v/>
      </c>
    </row>
    <row r="36" customFormat="false" ht="15" hidden="false" customHeight="false" outlineLevel="0" collapsed="false">
      <c r="A36" s="9"/>
      <c r="B36" s="16" t="str">
        <f aca="false">IF(A36="","",IFERROR(INDEX(Reservas!$B$5:$B$104,MATCH(A36,Reservas!$A$5:$A$104,0)),"¿ID?"))</f>
        <v/>
      </c>
      <c r="C36" s="11"/>
      <c r="D36" s="13"/>
      <c r="E36" s="11"/>
      <c r="F36" s="13"/>
      <c r="G36" s="14" t="str">
        <f aca="false">IF(OR(D36="",F36=""),"",D36-F36)</f>
        <v/>
      </c>
      <c r="H36" s="10"/>
      <c r="I36" s="10"/>
      <c r="J36" s="15" t="str">
        <f aca="false">IF(D36="","",IF(F36="","En custodia",IF(F36&gt;D36,"Revisar importe",IF(D36-F36=0,"Devuelta","Devuelta parcial"))))</f>
        <v/>
      </c>
    </row>
    <row r="37" customFormat="false" ht="15" hidden="false" customHeight="false" outlineLevel="0" collapsed="false">
      <c r="A37" s="9"/>
      <c r="B37" s="16" t="str">
        <f aca="false">IF(A37="","",IFERROR(INDEX(Reservas!$B$5:$B$104,MATCH(A37,Reservas!$A$5:$A$104,0)),"¿ID?"))</f>
        <v/>
      </c>
      <c r="C37" s="11"/>
      <c r="D37" s="13"/>
      <c r="E37" s="11"/>
      <c r="F37" s="13"/>
      <c r="G37" s="14" t="str">
        <f aca="false">IF(OR(D37="",F37=""),"",D37-F37)</f>
        <v/>
      </c>
      <c r="H37" s="10"/>
      <c r="I37" s="10"/>
      <c r="J37" s="15" t="str">
        <f aca="false">IF(D37="","",IF(F37="","En custodia",IF(F37&gt;D37,"Revisar importe",IF(D37-F37=0,"Devuelta","Devuelta parcial"))))</f>
        <v/>
      </c>
    </row>
    <row r="38" customFormat="false" ht="15" hidden="false" customHeight="false" outlineLevel="0" collapsed="false">
      <c r="A38" s="9"/>
      <c r="B38" s="16" t="str">
        <f aca="false">IF(A38="","",IFERROR(INDEX(Reservas!$B$5:$B$104,MATCH(A38,Reservas!$A$5:$A$104,0)),"¿ID?"))</f>
        <v/>
      </c>
      <c r="C38" s="11"/>
      <c r="D38" s="13"/>
      <c r="E38" s="11"/>
      <c r="F38" s="13"/>
      <c r="G38" s="14" t="str">
        <f aca="false">IF(OR(D38="",F38=""),"",D38-F38)</f>
        <v/>
      </c>
      <c r="H38" s="10"/>
      <c r="I38" s="10"/>
      <c r="J38" s="15" t="str">
        <f aca="false">IF(D38="","",IF(F38="","En custodia",IF(F38&gt;D38,"Revisar importe",IF(D38-F38=0,"Devuelta","Devuelta parcial"))))</f>
        <v/>
      </c>
    </row>
    <row r="39" customFormat="false" ht="15" hidden="false" customHeight="false" outlineLevel="0" collapsed="false">
      <c r="A39" s="9"/>
      <c r="B39" s="16" t="str">
        <f aca="false">IF(A39="","",IFERROR(INDEX(Reservas!$B$5:$B$104,MATCH(A39,Reservas!$A$5:$A$104,0)),"¿ID?"))</f>
        <v/>
      </c>
      <c r="C39" s="11"/>
      <c r="D39" s="13"/>
      <c r="E39" s="11"/>
      <c r="F39" s="13"/>
      <c r="G39" s="14" t="str">
        <f aca="false">IF(OR(D39="",F39=""),"",D39-F39)</f>
        <v/>
      </c>
      <c r="H39" s="10"/>
      <c r="I39" s="10"/>
      <c r="J39" s="15" t="str">
        <f aca="false">IF(D39="","",IF(F39="","En custodia",IF(F39&gt;D39,"Revisar importe",IF(D39-F39=0,"Devuelta","Devuelta parcial"))))</f>
        <v/>
      </c>
    </row>
    <row r="40" customFormat="false" ht="15" hidden="false" customHeight="false" outlineLevel="0" collapsed="false">
      <c r="A40" s="9"/>
      <c r="B40" s="16" t="str">
        <f aca="false">IF(A40="","",IFERROR(INDEX(Reservas!$B$5:$B$104,MATCH(A40,Reservas!$A$5:$A$104,0)),"¿ID?"))</f>
        <v/>
      </c>
      <c r="C40" s="11"/>
      <c r="D40" s="13"/>
      <c r="E40" s="11"/>
      <c r="F40" s="13"/>
      <c r="G40" s="14" t="str">
        <f aca="false">IF(OR(D40="",F40=""),"",D40-F40)</f>
        <v/>
      </c>
      <c r="H40" s="10"/>
      <c r="I40" s="10"/>
      <c r="J40" s="15" t="str">
        <f aca="false">IF(D40="","",IF(F40="","En custodia",IF(F40&gt;D40,"Revisar importe",IF(D40-F40=0,"Devuelta","Devuelta parcial"))))</f>
        <v/>
      </c>
    </row>
    <row r="41" customFormat="false" ht="15" hidden="false" customHeight="false" outlineLevel="0" collapsed="false">
      <c r="A41" s="9"/>
      <c r="B41" s="16" t="str">
        <f aca="false">IF(A41="","",IFERROR(INDEX(Reservas!$B$5:$B$104,MATCH(A41,Reservas!$A$5:$A$104,0)),"¿ID?"))</f>
        <v/>
      </c>
      <c r="C41" s="11"/>
      <c r="D41" s="13"/>
      <c r="E41" s="11"/>
      <c r="F41" s="13"/>
      <c r="G41" s="14" t="str">
        <f aca="false">IF(OR(D41="",F41=""),"",D41-F41)</f>
        <v/>
      </c>
      <c r="H41" s="10"/>
      <c r="I41" s="10"/>
      <c r="J41" s="15" t="str">
        <f aca="false">IF(D41="","",IF(F41="","En custodia",IF(F41&gt;D41,"Revisar importe",IF(D41-F41=0,"Devuelta","Devuelta parcial"))))</f>
        <v/>
      </c>
    </row>
    <row r="42" customFormat="false" ht="15" hidden="false" customHeight="false" outlineLevel="0" collapsed="false">
      <c r="A42" s="9"/>
      <c r="B42" s="16" t="str">
        <f aca="false">IF(A42="","",IFERROR(INDEX(Reservas!$B$5:$B$104,MATCH(A42,Reservas!$A$5:$A$104,0)),"¿ID?"))</f>
        <v/>
      </c>
      <c r="C42" s="11"/>
      <c r="D42" s="13"/>
      <c r="E42" s="11"/>
      <c r="F42" s="13"/>
      <c r="G42" s="14" t="str">
        <f aca="false">IF(OR(D42="",F42=""),"",D42-F42)</f>
        <v/>
      </c>
      <c r="H42" s="10"/>
      <c r="I42" s="10"/>
      <c r="J42" s="15" t="str">
        <f aca="false">IF(D42="","",IF(F42="","En custodia",IF(F42&gt;D42,"Revisar importe",IF(D42-F42=0,"Devuelta","Devuelta parcial"))))</f>
        <v/>
      </c>
    </row>
    <row r="43" customFormat="false" ht="15" hidden="false" customHeight="false" outlineLevel="0" collapsed="false">
      <c r="A43" s="9"/>
      <c r="B43" s="16" t="str">
        <f aca="false">IF(A43="","",IFERROR(INDEX(Reservas!$B$5:$B$104,MATCH(A43,Reservas!$A$5:$A$104,0)),"¿ID?"))</f>
        <v/>
      </c>
      <c r="C43" s="11"/>
      <c r="D43" s="13"/>
      <c r="E43" s="11"/>
      <c r="F43" s="13"/>
      <c r="G43" s="14" t="str">
        <f aca="false">IF(OR(D43="",F43=""),"",D43-F43)</f>
        <v/>
      </c>
      <c r="H43" s="10"/>
      <c r="I43" s="10"/>
      <c r="J43" s="15" t="str">
        <f aca="false">IF(D43="","",IF(F43="","En custodia",IF(F43&gt;D43,"Revisar importe",IF(D43-F43=0,"Devuelta","Devuelta parcial"))))</f>
        <v/>
      </c>
    </row>
    <row r="44" customFormat="false" ht="15" hidden="false" customHeight="false" outlineLevel="0" collapsed="false">
      <c r="A44" s="9"/>
      <c r="B44" s="16" t="str">
        <f aca="false">IF(A44="","",IFERROR(INDEX(Reservas!$B$5:$B$104,MATCH(A44,Reservas!$A$5:$A$104,0)),"¿ID?"))</f>
        <v/>
      </c>
      <c r="C44" s="11"/>
      <c r="D44" s="13"/>
      <c r="E44" s="11"/>
      <c r="F44" s="13"/>
      <c r="G44" s="14" t="str">
        <f aca="false">IF(OR(D44="",F44=""),"",D44-F44)</f>
        <v/>
      </c>
      <c r="H44" s="10"/>
      <c r="I44" s="10"/>
      <c r="J44" s="15" t="str">
        <f aca="false">IF(D44="","",IF(F44="","En custodia",IF(F44&gt;D44,"Revisar importe",IF(D44-F44=0,"Devuelta","Devuelta parcial"))))</f>
        <v/>
      </c>
    </row>
    <row r="45" customFormat="false" ht="15" hidden="false" customHeight="false" outlineLevel="0" collapsed="false">
      <c r="A45" s="9"/>
      <c r="B45" s="16" t="str">
        <f aca="false">IF(A45="","",IFERROR(INDEX(Reservas!$B$5:$B$104,MATCH(A45,Reservas!$A$5:$A$104,0)),"¿ID?"))</f>
        <v/>
      </c>
      <c r="C45" s="11"/>
      <c r="D45" s="13"/>
      <c r="E45" s="11"/>
      <c r="F45" s="13"/>
      <c r="G45" s="14" t="str">
        <f aca="false">IF(OR(D45="",F45=""),"",D45-F45)</f>
        <v/>
      </c>
      <c r="H45" s="10"/>
      <c r="I45" s="10"/>
      <c r="J45" s="15" t="str">
        <f aca="false">IF(D45="","",IF(F45="","En custodia",IF(F45&gt;D45,"Revisar importe",IF(D45-F45=0,"Devuelta","Devuelta parcial"))))</f>
        <v/>
      </c>
    </row>
    <row r="46" customFormat="false" ht="15" hidden="false" customHeight="false" outlineLevel="0" collapsed="false">
      <c r="A46" s="9"/>
      <c r="B46" s="16" t="str">
        <f aca="false">IF(A46="","",IFERROR(INDEX(Reservas!$B$5:$B$104,MATCH(A46,Reservas!$A$5:$A$104,0)),"¿ID?"))</f>
        <v/>
      </c>
      <c r="C46" s="11"/>
      <c r="D46" s="13"/>
      <c r="E46" s="11"/>
      <c r="F46" s="13"/>
      <c r="G46" s="14" t="str">
        <f aca="false">IF(OR(D46="",F46=""),"",D46-F46)</f>
        <v/>
      </c>
      <c r="H46" s="10"/>
      <c r="I46" s="10"/>
      <c r="J46" s="15" t="str">
        <f aca="false">IF(D46="","",IF(F46="","En custodia",IF(F46&gt;D46,"Revisar importe",IF(D46-F46=0,"Devuelta","Devuelta parcial"))))</f>
        <v/>
      </c>
    </row>
    <row r="47" customFormat="false" ht="15" hidden="false" customHeight="false" outlineLevel="0" collapsed="false">
      <c r="A47" s="9"/>
      <c r="B47" s="16" t="str">
        <f aca="false">IF(A47="","",IFERROR(INDEX(Reservas!$B$5:$B$104,MATCH(A47,Reservas!$A$5:$A$104,0)),"¿ID?"))</f>
        <v/>
      </c>
      <c r="C47" s="11"/>
      <c r="D47" s="13"/>
      <c r="E47" s="11"/>
      <c r="F47" s="13"/>
      <c r="G47" s="14" t="str">
        <f aca="false">IF(OR(D47="",F47=""),"",D47-F47)</f>
        <v/>
      </c>
      <c r="H47" s="10"/>
      <c r="I47" s="10"/>
      <c r="J47" s="15" t="str">
        <f aca="false">IF(D47="","",IF(F47="","En custodia",IF(F47&gt;D47,"Revisar importe",IF(D47-F47=0,"Devuelta","Devuelta parcial"))))</f>
        <v/>
      </c>
    </row>
    <row r="48" customFormat="false" ht="15" hidden="false" customHeight="false" outlineLevel="0" collapsed="false">
      <c r="A48" s="9"/>
      <c r="B48" s="16" t="str">
        <f aca="false">IF(A48="","",IFERROR(INDEX(Reservas!$B$5:$B$104,MATCH(A48,Reservas!$A$5:$A$104,0)),"¿ID?"))</f>
        <v/>
      </c>
      <c r="C48" s="11"/>
      <c r="D48" s="13"/>
      <c r="E48" s="11"/>
      <c r="F48" s="13"/>
      <c r="G48" s="14" t="str">
        <f aca="false">IF(OR(D48="",F48=""),"",D48-F48)</f>
        <v/>
      </c>
      <c r="H48" s="10"/>
      <c r="I48" s="10"/>
      <c r="J48" s="15" t="str">
        <f aca="false">IF(D48="","",IF(F48="","En custodia",IF(F48&gt;D48,"Revisar importe",IF(D48-F48=0,"Devuelta","Devuelta parcial"))))</f>
        <v/>
      </c>
    </row>
    <row r="49" customFormat="false" ht="15" hidden="false" customHeight="false" outlineLevel="0" collapsed="false">
      <c r="A49" s="9"/>
      <c r="B49" s="16" t="str">
        <f aca="false">IF(A49="","",IFERROR(INDEX(Reservas!$B$5:$B$104,MATCH(A49,Reservas!$A$5:$A$104,0)),"¿ID?"))</f>
        <v/>
      </c>
      <c r="C49" s="11"/>
      <c r="D49" s="13"/>
      <c r="E49" s="11"/>
      <c r="F49" s="13"/>
      <c r="G49" s="14" t="str">
        <f aca="false">IF(OR(D49="",F49=""),"",D49-F49)</f>
        <v/>
      </c>
      <c r="H49" s="10"/>
      <c r="I49" s="10"/>
      <c r="J49" s="15" t="str">
        <f aca="false">IF(D49="","",IF(F49="","En custodia",IF(F49&gt;D49,"Revisar importe",IF(D49-F49=0,"Devuelta","Devuelta parcial"))))</f>
        <v/>
      </c>
    </row>
    <row r="50" customFormat="false" ht="15" hidden="false" customHeight="false" outlineLevel="0" collapsed="false">
      <c r="A50" s="9"/>
      <c r="B50" s="16" t="str">
        <f aca="false">IF(A50="","",IFERROR(INDEX(Reservas!$B$5:$B$104,MATCH(A50,Reservas!$A$5:$A$104,0)),"¿ID?"))</f>
        <v/>
      </c>
      <c r="C50" s="11"/>
      <c r="D50" s="13"/>
      <c r="E50" s="11"/>
      <c r="F50" s="13"/>
      <c r="G50" s="14" t="str">
        <f aca="false">IF(OR(D50="",F50=""),"",D50-F50)</f>
        <v/>
      </c>
      <c r="H50" s="10"/>
      <c r="I50" s="10"/>
      <c r="J50" s="15" t="str">
        <f aca="false">IF(D50="","",IF(F50="","En custodia",IF(F50&gt;D50,"Revisar importe",IF(D50-F50=0,"Devuelta","Devuelta parcial"))))</f>
        <v/>
      </c>
    </row>
    <row r="51" customFormat="false" ht="15" hidden="false" customHeight="false" outlineLevel="0" collapsed="false">
      <c r="A51" s="9"/>
      <c r="B51" s="16" t="str">
        <f aca="false">IF(A51="","",IFERROR(INDEX(Reservas!$B$5:$B$104,MATCH(A51,Reservas!$A$5:$A$104,0)),"¿ID?"))</f>
        <v/>
      </c>
      <c r="C51" s="11"/>
      <c r="D51" s="13"/>
      <c r="E51" s="11"/>
      <c r="F51" s="13"/>
      <c r="G51" s="14" t="str">
        <f aca="false">IF(OR(D51="",F51=""),"",D51-F51)</f>
        <v/>
      </c>
      <c r="H51" s="10"/>
      <c r="I51" s="10"/>
      <c r="J51" s="15" t="str">
        <f aca="false">IF(D51="","",IF(F51="","En custodia",IF(F51&gt;D51,"Revisar importe",IF(D51-F51=0,"Devuelta","Devuelta parcial"))))</f>
        <v/>
      </c>
    </row>
    <row r="52" customFormat="false" ht="15" hidden="false" customHeight="false" outlineLevel="0" collapsed="false">
      <c r="A52" s="9"/>
      <c r="B52" s="16" t="str">
        <f aca="false">IF(A52="","",IFERROR(INDEX(Reservas!$B$5:$B$104,MATCH(A52,Reservas!$A$5:$A$104,0)),"¿ID?"))</f>
        <v/>
      </c>
      <c r="C52" s="11"/>
      <c r="D52" s="13"/>
      <c r="E52" s="11"/>
      <c r="F52" s="13"/>
      <c r="G52" s="14" t="str">
        <f aca="false">IF(OR(D52="",F52=""),"",D52-F52)</f>
        <v/>
      </c>
      <c r="H52" s="10"/>
      <c r="I52" s="10"/>
      <c r="J52" s="15" t="str">
        <f aca="false">IF(D52="","",IF(F52="","En custodia",IF(F52&gt;D52,"Revisar importe",IF(D52-F52=0,"Devuelta","Devuelta parcial"))))</f>
        <v/>
      </c>
    </row>
    <row r="53" customFormat="false" ht="15" hidden="false" customHeight="false" outlineLevel="0" collapsed="false">
      <c r="A53" s="9"/>
      <c r="B53" s="16" t="str">
        <f aca="false">IF(A53="","",IFERROR(INDEX(Reservas!$B$5:$B$104,MATCH(A53,Reservas!$A$5:$A$104,0)),"¿ID?"))</f>
        <v/>
      </c>
      <c r="C53" s="11"/>
      <c r="D53" s="13"/>
      <c r="E53" s="11"/>
      <c r="F53" s="13"/>
      <c r="G53" s="14" t="str">
        <f aca="false">IF(OR(D53="",F53=""),"",D53-F53)</f>
        <v/>
      </c>
      <c r="H53" s="10"/>
      <c r="I53" s="10"/>
      <c r="J53" s="15" t="str">
        <f aca="false">IF(D53="","",IF(F53="","En custodia",IF(F53&gt;D53,"Revisar importe",IF(D53-F53=0,"Devuelta","Devuelta parcial"))))</f>
        <v/>
      </c>
    </row>
    <row r="54" customFormat="false" ht="15" hidden="false" customHeight="false" outlineLevel="0" collapsed="false">
      <c r="A54" s="9"/>
      <c r="B54" s="16" t="str">
        <f aca="false">IF(A54="","",IFERROR(INDEX(Reservas!$B$5:$B$104,MATCH(A54,Reservas!$A$5:$A$104,0)),"¿ID?"))</f>
        <v/>
      </c>
      <c r="C54" s="11"/>
      <c r="D54" s="13"/>
      <c r="E54" s="11"/>
      <c r="F54" s="13"/>
      <c r="G54" s="14" t="str">
        <f aca="false">IF(OR(D54="",F54=""),"",D54-F54)</f>
        <v/>
      </c>
      <c r="H54" s="10"/>
      <c r="I54" s="10"/>
      <c r="J54" s="15" t="str">
        <f aca="false">IF(D54="","",IF(F54="","En custodia",IF(F54&gt;D54,"Revisar importe",IF(D54-F54=0,"Devuelta","Devuelta parcial"))))</f>
        <v/>
      </c>
    </row>
    <row r="55" customFormat="false" ht="15" hidden="false" customHeight="false" outlineLevel="0" collapsed="false">
      <c r="A55" s="9"/>
      <c r="B55" s="16" t="str">
        <f aca="false">IF(A55="","",IFERROR(INDEX(Reservas!$B$5:$B$104,MATCH(A55,Reservas!$A$5:$A$104,0)),"¿ID?"))</f>
        <v/>
      </c>
      <c r="C55" s="11"/>
      <c r="D55" s="13"/>
      <c r="E55" s="11"/>
      <c r="F55" s="13"/>
      <c r="G55" s="14" t="str">
        <f aca="false">IF(OR(D55="",F55=""),"",D55-F55)</f>
        <v/>
      </c>
      <c r="H55" s="10"/>
      <c r="I55" s="10"/>
      <c r="J55" s="15" t="str">
        <f aca="false">IF(D55="","",IF(F55="","En custodia",IF(F55&gt;D55,"Revisar importe",IF(D55-F55=0,"Devuelta","Devuelta parcial"))))</f>
        <v/>
      </c>
    </row>
    <row r="56" customFormat="false" ht="15" hidden="false" customHeight="false" outlineLevel="0" collapsed="false">
      <c r="A56" s="9"/>
      <c r="B56" s="16" t="str">
        <f aca="false">IF(A56="","",IFERROR(INDEX(Reservas!$B$5:$B$104,MATCH(A56,Reservas!$A$5:$A$104,0)),"¿ID?"))</f>
        <v/>
      </c>
      <c r="C56" s="11"/>
      <c r="D56" s="13"/>
      <c r="E56" s="11"/>
      <c r="F56" s="13"/>
      <c r="G56" s="14" t="str">
        <f aca="false">IF(OR(D56="",F56=""),"",D56-F56)</f>
        <v/>
      </c>
      <c r="H56" s="10"/>
      <c r="I56" s="10"/>
      <c r="J56" s="15" t="str">
        <f aca="false">IF(D56="","",IF(F56="","En custodia",IF(F56&gt;D56,"Revisar importe",IF(D56-F56=0,"Devuelta","Devuelta parcial"))))</f>
        <v/>
      </c>
    </row>
    <row r="57" customFormat="false" ht="15" hidden="false" customHeight="false" outlineLevel="0" collapsed="false">
      <c r="A57" s="9"/>
      <c r="B57" s="16" t="str">
        <f aca="false">IF(A57="","",IFERROR(INDEX(Reservas!$B$5:$B$104,MATCH(A57,Reservas!$A$5:$A$104,0)),"¿ID?"))</f>
        <v/>
      </c>
      <c r="C57" s="11"/>
      <c r="D57" s="13"/>
      <c r="E57" s="11"/>
      <c r="F57" s="13"/>
      <c r="G57" s="14" t="str">
        <f aca="false">IF(OR(D57="",F57=""),"",D57-F57)</f>
        <v/>
      </c>
      <c r="H57" s="10"/>
      <c r="I57" s="10"/>
      <c r="J57" s="15" t="str">
        <f aca="false">IF(D57="","",IF(F57="","En custodia",IF(F57&gt;D57,"Revisar importe",IF(D57-F57=0,"Devuelta","Devuelta parcial"))))</f>
        <v/>
      </c>
    </row>
    <row r="58" customFormat="false" ht="15" hidden="false" customHeight="false" outlineLevel="0" collapsed="false">
      <c r="A58" s="9"/>
      <c r="B58" s="16" t="str">
        <f aca="false">IF(A58="","",IFERROR(INDEX(Reservas!$B$5:$B$104,MATCH(A58,Reservas!$A$5:$A$104,0)),"¿ID?"))</f>
        <v/>
      </c>
      <c r="C58" s="11"/>
      <c r="D58" s="13"/>
      <c r="E58" s="11"/>
      <c r="F58" s="13"/>
      <c r="G58" s="14" t="str">
        <f aca="false">IF(OR(D58="",F58=""),"",D58-F58)</f>
        <v/>
      </c>
      <c r="H58" s="10"/>
      <c r="I58" s="10"/>
      <c r="J58" s="15" t="str">
        <f aca="false">IF(D58="","",IF(F58="","En custodia",IF(F58&gt;D58,"Revisar importe",IF(D58-F58=0,"Devuelta","Devuelta parcial"))))</f>
        <v/>
      </c>
    </row>
    <row r="59" customFormat="false" ht="15" hidden="false" customHeight="false" outlineLevel="0" collapsed="false">
      <c r="A59" s="9"/>
      <c r="B59" s="16" t="str">
        <f aca="false">IF(A59="","",IFERROR(INDEX(Reservas!$B$5:$B$104,MATCH(A59,Reservas!$A$5:$A$104,0)),"¿ID?"))</f>
        <v/>
      </c>
      <c r="C59" s="11"/>
      <c r="D59" s="13"/>
      <c r="E59" s="11"/>
      <c r="F59" s="13"/>
      <c r="G59" s="14" t="str">
        <f aca="false">IF(OR(D59="",F59=""),"",D59-F59)</f>
        <v/>
      </c>
      <c r="H59" s="10"/>
      <c r="I59" s="10"/>
      <c r="J59" s="15" t="str">
        <f aca="false">IF(D59="","",IF(F59="","En custodia",IF(F59&gt;D59,"Revisar importe",IF(D59-F59=0,"Devuelta","Devuelta parcial"))))</f>
        <v/>
      </c>
    </row>
    <row r="60" customFormat="false" ht="15" hidden="false" customHeight="false" outlineLevel="0" collapsed="false">
      <c r="A60" s="9"/>
      <c r="B60" s="16" t="str">
        <f aca="false">IF(A60="","",IFERROR(INDEX(Reservas!$B$5:$B$104,MATCH(A60,Reservas!$A$5:$A$104,0)),"¿ID?"))</f>
        <v/>
      </c>
      <c r="C60" s="11"/>
      <c r="D60" s="13"/>
      <c r="E60" s="11"/>
      <c r="F60" s="13"/>
      <c r="G60" s="14" t="str">
        <f aca="false">IF(OR(D60="",F60=""),"",D60-F60)</f>
        <v/>
      </c>
      <c r="H60" s="10"/>
      <c r="I60" s="10"/>
      <c r="J60" s="15" t="str">
        <f aca="false">IF(D60="","",IF(F60="","En custodia",IF(F60&gt;D60,"Revisar importe",IF(D60-F60=0,"Devuelta","Devuelta parcial"))))</f>
        <v/>
      </c>
    </row>
    <row r="61" customFormat="false" ht="15" hidden="false" customHeight="false" outlineLevel="0" collapsed="false">
      <c r="A61" s="9"/>
      <c r="B61" s="16" t="str">
        <f aca="false">IF(A61="","",IFERROR(INDEX(Reservas!$B$5:$B$104,MATCH(A61,Reservas!$A$5:$A$104,0)),"¿ID?"))</f>
        <v/>
      </c>
      <c r="C61" s="11"/>
      <c r="D61" s="13"/>
      <c r="E61" s="11"/>
      <c r="F61" s="13"/>
      <c r="G61" s="14" t="str">
        <f aca="false">IF(OR(D61="",F61=""),"",D61-F61)</f>
        <v/>
      </c>
      <c r="H61" s="10"/>
      <c r="I61" s="10"/>
      <c r="J61" s="15" t="str">
        <f aca="false">IF(D61="","",IF(F61="","En custodia",IF(F61&gt;D61,"Revisar importe",IF(D61-F61=0,"Devuelta","Devuelta parcial"))))</f>
        <v/>
      </c>
    </row>
    <row r="62" customFormat="false" ht="15" hidden="false" customHeight="false" outlineLevel="0" collapsed="false">
      <c r="A62" s="9"/>
      <c r="B62" s="16" t="str">
        <f aca="false">IF(A62="","",IFERROR(INDEX(Reservas!$B$5:$B$104,MATCH(A62,Reservas!$A$5:$A$104,0)),"¿ID?"))</f>
        <v/>
      </c>
      <c r="C62" s="11"/>
      <c r="D62" s="13"/>
      <c r="E62" s="11"/>
      <c r="F62" s="13"/>
      <c r="G62" s="14" t="str">
        <f aca="false">IF(OR(D62="",F62=""),"",D62-F62)</f>
        <v/>
      </c>
      <c r="H62" s="10"/>
      <c r="I62" s="10"/>
      <c r="J62" s="15" t="str">
        <f aca="false">IF(D62="","",IF(F62="","En custodia",IF(F62&gt;D62,"Revisar importe",IF(D62-F62=0,"Devuelta","Devuelta parcial"))))</f>
        <v/>
      </c>
    </row>
    <row r="63" customFormat="false" ht="15" hidden="false" customHeight="false" outlineLevel="0" collapsed="false">
      <c r="A63" s="9"/>
      <c r="B63" s="16" t="str">
        <f aca="false">IF(A63="","",IFERROR(INDEX(Reservas!$B$5:$B$104,MATCH(A63,Reservas!$A$5:$A$104,0)),"¿ID?"))</f>
        <v/>
      </c>
      <c r="C63" s="11"/>
      <c r="D63" s="13"/>
      <c r="E63" s="11"/>
      <c r="F63" s="13"/>
      <c r="G63" s="14" t="str">
        <f aca="false">IF(OR(D63="",F63=""),"",D63-F63)</f>
        <v/>
      </c>
      <c r="H63" s="10"/>
      <c r="I63" s="10"/>
      <c r="J63" s="15" t="str">
        <f aca="false">IF(D63="","",IF(F63="","En custodia",IF(F63&gt;D63,"Revisar importe",IF(D63-F63=0,"Devuelta","Devuelta parcial"))))</f>
        <v/>
      </c>
    </row>
    <row r="64" customFormat="false" ht="15" hidden="false" customHeight="false" outlineLevel="0" collapsed="false">
      <c r="A64" s="9"/>
      <c r="B64" s="16" t="str">
        <f aca="false">IF(A64="","",IFERROR(INDEX(Reservas!$B$5:$B$104,MATCH(A64,Reservas!$A$5:$A$104,0)),"¿ID?"))</f>
        <v/>
      </c>
      <c r="C64" s="11"/>
      <c r="D64" s="13"/>
      <c r="E64" s="11"/>
      <c r="F64" s="13"/>
      <c r="G64" s="14" t="str">
        <f aca="false">IF(OR(D64="",F64=""),"",D64-F64)</f>
        <v/>
      </c>
      <c r="H64" s="10"/>
      <c r="I64" s="10"/>
      <c r="J64" s="15" t="str">
        <f aca="false">IF(D64="","",IF(F64="","En custodia",IF(F64&gt;D64,"Revisar importe",IF(D64-F64=0,"Devuelta","Devuelta parcial"))))</f>
        <v/>
      </c>
    </row>
    <row r="65" customFormat="false" ht="15" hidden="false" customHeight="false" outlineLevel="0" collapsed="false">
      <c r="A65" s="9"/>
      <c r="B65" s="16" t="str">
        <f aca="false">IF(A65="","",IFERROR(INDEX(Reservas!$B$5:$B$104,MATCH(A65,Reservas!$A$5:$A$104,0)),"¿ID?"))</f>
        <v/>
      </c>
      <c r="C65" s="11"/>
      <c r="D65" s="13"/>
      <c r="E65" s="11"/>
      <c r="F65" s="13"/>
      <c r="G65" s="14" t="str">
        <f aca="false">IF(OR(D65="",F65=""),"",D65-F65)</f>
        <v/>
      </c>
      <c r="H65" s="10"/>
      <c r="I65" s="10"/>
      <c r="J65" s="15" t="str">
        <f aca="false">IF(D65="","",IF(F65="","En custodia",IF(F65&gt;D65,"Revisar importe",IF(D65-F65=0,"Devuelta","Devuelta parcial"))))</f>
        <v/>
      </c>
    </row>
    <row r="66" customFormat="false" ht="15" hidden="false" customHeight="false" outlineLevel="0" collapsed="false">
      <c r="A66" s="9"/>
      <c r="B66" s="16" t="str">
        <f aca="false">IF(A66="","",IFERROR(INDEX(Reservas!$B$5:$B$104,MATCH(A66,Reservas!$A$5:$A$104,0)),"¿ID?"))</f>
        <v/>
      </c>
      <c r="C66" s="11"/>
      <c r="D66" s="13"/>
      <c r="E66" s="11"/>
      <c r="F66" s="13"/>
      <c r="G66" s="14" t="str">
        <f aca="false">IF(OR(D66="",F66=""),"",D66-F66)</f>
        <v/>
      </c>
      <c r="H66" s="10"/>
      <c r="I66" s="10"/>
      <c r="J66" s="15" t="str">
        <f aca="false">IF(D66="","",IF(F66="","En custodia",IF(F66&gt;D66,"Revisar importe",IF(D66-F66=0,"Devuelta","Devuelta parcial"))))</f>
        <v/>
      </c>
    </row>
    <row r="67" customFormat="false" ht="15" hidden="false" customHeight="false" outlineLevel="0" collapsed="false">
      <c r="A67" s="9"/>
      <c r="B67" s="16" t="str">
        <f aca="false">IF(A67="","",IFERROR(INDEX(Reservas!$B$5:$B$104,MATCH(A67,Reservas!$A$5:$A$104,0)),"¿ID?"))</f>
        <v/>
      </c>
      <c r="C67" s="11"/>
      <c r="D67" s="13"/>
      <c r="E67" s="11"/>
      <c r="F67" s="13"/>
      <c r="G67" s="14" t="str">
        <f aca="false">IF(OR(D67="",F67=""),"",D67-F67)</f>
        <v/>
      </c>
      <c r="H67" s="10"/>
      <c r="I67" s="10"/>
      <c r="J67" s="15" t="str">
        <f aca="false">IF(D67="","",IF(F67="","En custodia",IF(F67&gt;D67,"Revisar importe",IF(D67-F67=0,"Devuelta","Devuelta parcial"))))</f>
        <v/>
      </c>
    </row>
    <row r="68" customFormat="false" ht="15" hidden="false" customHeight="false" outlineLevel="0" collapsed="false">
      <c r="A68" s="9"/>
      <c r="B68" s="16" t="str">
        <f aca="false">IF(A68="","",IFERROR(INDEX(Reservas!$B$5:$B$104,MATCH(A68,Reservas!$A$5:$A$104,0)),"¿ID?"))</f>
        <v/>
      </c>
      <c r="C68" s="11"/>
      <c r="D68" s="13"/>
      <c r="E68" s="11"/>
      <c r="F68" s="13"/>
      <c r="G68" s="14" t="str">
        <f aca="false">IF(OR(D68="",F68=""),"",D68-F68)</f>
        <v/>
      </c>
      <c r="H68" s="10"/>
      <c r="I68" s="10"/>
      <c r="J68" s="15" t="str">
        <f aca="false">IF(D68="","",IF(F68="","En custodia",IF(F68&gt;D68,"Revisar importe",IF(D68-F68=0,"Devuelta","Devuelta parcial"))))</f>
        <v/>
      </c>
    </row>
    <row r="69" customFormat="false" ht="15" hidden="false" customHeight="false" outlineLevel="0" collapsed="false">
      <c r="A69" s="9"/>
      <c r="B69" s="16" t="str">
        <f aca="false">IF(A69="","",IFERROR(INDEX(Reservas!$B$5:$B$104,MATCH(A69,Reservas!$A$5:$A$104,0)),"¿ID?"))</f>
        <v/>
      </c>
      <c r="C69" s="11"/>
      <c r="D69" s="13"/>
      <c r="E69" s="11"/>
      <c r="F69" s="13"/>
      <c r="G69" s="14" t="str">
        <f aca="false">IF(OR(D69="",F69=""),"",D69-F69)</f>
        <v/>
      </c>
      <c r="H69" s="10"/>
      <c r="I69" s="10"/>
      <c r="J69" s="15" t="str">
        <f aca="false">IF(D69="","",IF(F69="","En custodia",IF(F69&gt;D69,"Revisar importe",IF(D69-F69=0,"Devuelta","Devuelta parcial"))))</f>
        <v/>
      </c>
    </row>
    <row r="70" customFormat="false" ht="15" hidden="false" customHeight="false" outlineLevel="0" collapsed="false">
      <c r="A70" s="9"/>
      <c r="B70" s="16" t="str">
        <f aca="false">IF(A70="","",IFERROR(INDEX(Reservas!$B$5:$B$104,MATCH(A70,Reservas!$A$5:$A$104,0)),"¿ID?"))</f>
        <v/>
      </c>
      <c r="C70" s="11"/>
      <c r="D70" s="13"/>
      <c r="E70" s="11"/>
      <c r="F70" s="13"/>
      <c r="G70" s="14" t="str">
        <f aca="false">IF(OR(D70="",F70=""),"",D70-F70)</f>
        <v/>
      </c>
      <c r="H70" s="10"/>
      <c r="I70" s="10"/>
      <c r="J70" s="15" t="str">
        <f aca="false">IF(D70="","",IF(F70="","En custodia",IF(F70&gt;D70,"Revisar importe",IF(D70-F70=0,"Devuelta","Devuelta parcial"))))</f>
        <v/>
      </c>
    </row>
    <row r="71" customFormat="false" ht="15" hidden="false" customHeight="false" outlineLevel="0" collapsed="false">
      <c r="A71" s="9"/>
      <c r="B71" s="16" t="str">
        <f aca="false">IF(A71="","",IFERROR(INDEX(Reservas!$B$5:$B$104,MATCH(A71,Reservas!$A$5:$A$104,0)),"¿ID?"))</f>
        <v/>
      </c>
      <c r="C71" s="11"/>
      <c r="D71" s="13"/>
      <c r="E71" s="11"/>
      <c r="F71" s="13"/>
      <c r="G71" s="14" t="str">
        <f aca="false">IF(OR(D71="",F71=""),"",D71-F71)</f>
        <v/>
      </c>
      <c r="H71" s="10"/>
      <c r="I71" s="10"/>
      <c r="J71" s="15" t="str">
        <f aca="false">IF(D71="","",IF(F71="","En custodia",IF(F71&gt;D71,"Revisar importe",IF(D71-F71=0,"Devuelta","Devuelta parcial"))))</f>
        <v/>
      </c>
    </row>
    <row r="72" customFormat="false" ht="15" hidden="false" customHeight="false" outlineLevel="0" collapsed="false">
      <c r="A72" s="9"/>
      <c r="B72" s="16" t="str">
        <f aca="false">IF(A72="","",IFERROR(INDEX(Reservas!$B$5:$B$104,MATCH(A72,Reservas!$A$5:$A$104,0)),"¿ID?"))</f>
        <v/>
      </c>
      <c r="C72" s="11"/>
      <c r="D72" s="13"/>
      <c r="E72" s="11"/>
      <c r="F72" s="13"/>
      <c r="G72" s="14" t="str">
        <f aca="false">IF(OR(D72="",F72=""),"",D72-F72)</f>
        <v/>
      </c>
      <c r="H72" s="10"/>
      <c r="I72" s="10"/>
      <c r="J72" s="15" t="str">
        <f aca="false">IF(D72="","",IF(F72="","En custodia",IF(F72&gt;D72,"Revisar importe",IF(D72-F72=0,"Devuelta","Devuelta parcial"))))</f>
        <v/>
      </c>
    </row>
    <row r="73" customFormat="false" ht="15" hidden="false" customHeight="false" outlineLevel="0" collapsed="false">
      <c r="A73" s="9"/>
      <c r="B73" s="16" t="str">
        <f aca="false">IF(A73="","",IFERROR(INDEX(Reservas!$B$5:$B$104,MATCH(A73,Reservas!$A$5:$A$104,0)),"¿ID?"))</f>
        <v/>
      </c>
      <c r="C73" s="11"/>
      <c r="D73" s="13"/>
      <c r="E73" s="11"/>
      <c r="F73" s="13"/>
      <c r="G73" s="14" t="str">
        <f aca="false">IF(OR(D73="",F73=""),"",D73-F73)</f>
        <v/>
      </c>
      <c r="H73" s="10"/>
      <c r="I73" s="10"/>
      <c r="J73" s="15" t="str">
        <f aca="false">IF(D73="","",IF(F73="","En custodia",IF(F73&gt;D73,"Revisar importe",IF(D73-F73=0,"Devuelta","Devuelta parcial"))))</f>
        <v/>
      </c>
    </row>
    <row r="74" customFormat="false" ht="15" hidden="false" customHeight="false" outlineLevel="0" collapsed="false">
      <c r="A74" s="9"/>
      <c r="B74" s="16" t="str">
        <f aca="false">IF(A74="","",IFERROR(INDEX(Reservas!$B$5:$B$104,MATCH(A74,Reservas!$A$5:$A$104,0)),"¿ID?"))</f>
        <v/>
      </c>
      <c r="C74" s="11"/>
      <c r="D74" s="13"/>
      <c r="E74" s="11"/>
      <c r="F74" s="13"/>
      <c r="G74" s="14" t="str">
        <f aca="false">IF(OR(D74="",F74=""),"",D74-F74)</f>
        <v/>
      </c>
      <c r="H74" s="10"/>
      <c r="I74" s="10"/>
      <c r="J74" s="15" t="str">
        <f aca="false">IF(D74="","",IF(F74="","En custodia",IF(F74&gt;D74,"Revisar importe",IF(D74-F74=0,"Devuelta","Devuelta parcial"))))</f>
        <v/>
      </c>
    </row>
    <row r="75" customFormat="false" ht="15" hidden="false" customHeight="false" outlineLevel="0" collapsed="false">
      <c r="A75" s="9"/>
      <c r="B75" s="16" t="str">
        <f aca="false">IF(A75="","",IFERROR(INDEX(Reservas!$B$5:$B$104,MATCH(A75,Reservas!$A$5:$A$104,0)),"¿ID?"))</f>
        <v/>
      </c>
      <c r="C75" s="11"/>
      <c r="D75" s="13"/>
      <c r="E75" s="11"/>
      <c r="F75" s="13"/>
      <c r="G75" s="14" t="str">
        <f aca="false">IF(OR(D75="",F75=""),"",D75-F75)</f>
        <v/>
      </c>
      <c r="H75" s="10"/>
      <c r="I75" s="10"/>
      <c r="J75" s="15" t="str">
        <f aca="false">IF(D75="","",IF(F75="","En custodia",IF(F75&gt;D75,"Revisar importe",IF(D75-F75=0,"Devuelta","Devuelta parcial"))))</f>
        <v/>
      </c>
    </row>
    <row r="76" customFormat="false" ht="15" hidden="false" customHeight="false" outlineLevel="0" collapsed="false">
      <c r="A76" s="9"/>
      <c r="B76" s="16" t="str">
        <f aca="false">IF(A76="","",IFERROR(INDEX(Reservas!$B$5:$B$104,MATCH(A76,Reservas!$A$5:$A$104,0)),"¿ID?"))</f>
        <v/>
      </c>
      <c r="C76" s="11"/>
      <c r="D76" s="13"/>
      <c r="E76" s="11"/>
      <c r="F76" s="13"/>
      <c r="G76" s="14" t="str">
        <f aca="false">IF(OR(D76="",F76=""),"",D76-F76)</f>
        <v/>
      </c>
      <c r="H76" s="10"/>
      <c r="I76" s="10"/>
      <c r="J76" s="15" t="str">
        <f aca="false">IF(D76="","",IF(F76="","En custodia",IF(F76&gt;D76,"Revisar importe",IF(D76-F76=0,"Devuelta","Devuelta parcial"))))</f>
        <v/>
      </c>
    </row>
    <row r="77" customFormat="false" ht="15" hidden="false" customHeight="false" outlineLevel="0" collapsed="false">
      <c r="A77" s="9"/>
      <c r="B77" s="16" t="str">
        <f aca="false">IF(A77="","",IFERROR(INDEX(Reservas!$B$5:$B$104,MATCH(A77,Reservas!$A$5:$A$104,0)),"¿ID?"))</f>
        <v/>
      </c>
      <c r="C77" s="11"/>
      <c r="D77" s="13"/>
      <c r="E77" s="11"/>
      <c r="F77" s="13"/>
      <c r="G77" s="14" t="str">
        <f aca="false">IF(OR(D77="",F77=""),"",D77-F77)</f>
        <v/>
      </c>
      <c r="H77" s="10"/>
      <c r="I77" s="10"/>
      <c r="J77" s="15" t="str">
        <f aca="false">IF(D77="","",IF(F77="","En custodia",IF(F77&gt;D77,"Revisar importe",IF(D77-F77=0,"Devuelta","Devuelta parcial"))))</f>
        <v/>
      </c>
    </row>
    <row r="78" customFormat="false" ht="15" hidden="false" customHeight="false" outlineLevel="0" collapsed="false">
      <c r="A78" s="9"/>
      <c r="B78" s="16" t="str">
        <f aca="false">IF(A78="","",IFERROR(INDEX(Reservas!$B$5:$B$104,MATCH(A78,Reservas!$A$5:$A$104,0)),"¿ID?"))</f>
        <v/>
      </c>
      <c r="C78" s="11"/>
      <c r="D78" s="13"/>
      <c r="E78" s="11"/>
      <c r="F78" s="13"/>
      <c r="G78" s="14" t="str">
        <f aca="false">IF(OR(D78="",F78=""),"",D78-F78)</f>
        <v/>
      </c>
      <c r="H78" s="10"/>
      <c r="I78" s="10"/>
      <c r="J78" s="15" t="str">
        <f aca="false">IF(D78="","",IF(F78="","En custodia",IF(F78&gt;D78,"Revisar importe",IF(D78-F78=0,"Devuelta","Devuelta parcial"))))</f>
        <v/>
      </c>
    </row>
    <row r="79" customFormat="false" ht="15" hidden="false" customHeight="false" outlineLevel="0" collapsed="false">
      <c r="A79" s="9"/>
      <c r="B79" s="16" t="str">
        <f aca="false">IF(A79="","",IFERROR(INDEX(Reservas!$B$5:$B$104,MATCH(A79,Reservas!$A$5:$A$104,0)),"¿ID?"))</f>
        <v/>
      </c>
      <c r="C79" s="11"/>
      <c r="D79" s="13"/>
      <c r="E79" s="11"/>
      <c r="F79" s="13"/>
      <c r="G79" s="14" t="str">
        <f aca="false">IF(OR(D79="",F79=""),"",D79-F79)</f>
        <v/>
      </c>
      <c r="H79" s="10"/>
      <c r="I79" s="10"/>
      <c r="J79" s="15" t="str">
        <f aca="false">IF(D79="","",IF(F79="","En custodia",IF(F79&gt;D79,"Revisar importe",IF(D79-F79=0,"Devuelta","Devuelta parcial"))))</f>
        <v/>
      </c>
    </row>
    <row r="80" customFormat="false" ht="15" hidden="false" customHeight="false" outlineLevel="0" collapsed="false">
      <c r="A80" s="9"/>
      <c r="B80" s="16" t="str">
        <f aca="false">IF(A80="","",IFERROR(INDEX(Reservas!$B$5:$B$104,MATCH(A80,Reservas!$A$5:$A$104,0)),"¿ID?"))</f>
        <v/>
      </c>
      <c r="C80" s="11"/>
      <c r="D80" s="13"/>
      <c r="E80" s="11"/>
      <c r="F80" s="13"/>
      <c r="G80" s="14" t="str">
        <f aca="false">IF(OR(D80="",F80=""),"",D80-F80)</f>
        <v/>
      </c>
      <c r="H80" s="10"/>
      <c r="I80" s="10"/>
      <c r="J80" s="15" t="str">
        <f aca="false">IF(D80="","",IF(F80="","En custodia",IF(F80&gt;D80,"Revisar importe",IF(D80-F80=0,"Devuelta","Devuelta parcial"))))</f>
        <v/>
      </c>
    </row>
    <row r="81" customFormat="false" ht="15" hidden="false" customHeight="false" outlineLevel="0" collapsed="false">
      <c r="A81" s="9"/>
      <c r="B81" s="16" t="str">
        <f aca="false">IF(A81="","",IFERROR(INDEX(Reservas!$B$5:$B$104,MATCH(A81,Reservas!$A$5:$A$104,0)),"¿ID?"))</f>
        <v/>
      </c>
      <c r="C81" s="11"/>
      <c r="D81" s="13"/>
      <c r="E81" s="11"/>
      <c r="F81" s="13"/>
      <c r="G81" s="14" t="str">
        <f aca="false">IF(OR(D81="",F81=""),"",D81-F81)</f>
        <v/>
      </c>
      <c r="H81" s="10"/>
      <c r="I81" s="10"/>
      <c r="J81" s="15" t="str">
        <f aca="false">IF(D81="","",IF(F81="","En custodia",IF(F81&gt;D81,"Revisar importe",IF(D81-F81=0,"Devuelta","Devuelta parcial"))))</f>
        <v/>
      </c>
    </row>
    <row r="82" customFormat="false" ht="15" hidden="false" customHeight="false" outlineLevel="0" collapsed="false">
      <c r="A82" s="9"/>
      <c r="B82" s="16" t="str">
        <f aca="false">IF(A82="","",IFERROR(INDEX(Reservas!$B$5:$B$104,MATCH(A82,Reservas!$A$5:$A$104,0)),"¿ID?"))</f>
        <v/>
      </c>
      <c r="C82" s="11"/>
      <c r="D82" s="13"/>
      <c r="E82" s="11"/>
      <c r="F82" s="13"/>
      <c r="G82" s="14" t="str">
        <f aca="false">IF(OR(D82="",F82=""),"",D82-F82)</f>
        <v/>
      </c>
      <c r="H82" s="10"/>
      <c r="I82" s="10"/>
      <c r="J82" s="15" t="str">
        <f aca="false">IF(D82="","",IF(F82="","En custodia",IF(F82&gt;D82,"Revisar importe",IF(D82-F82=0,"Devuelta","Devuelta parcial"))))</f>
        <v/>
      </c>
    </row>
    <row r="83" customFormat="false" ht="15" hidden="false" customHeight="false" outlineLevel="0" collapsed="false">
      <c r="A83" s="9"/>
      <c r="B83" s="16" t="str">
        <f aca="false">IF(A83="","",IFERROR(INDEX(Reservas!$B$5:$B$104,MATCH(A83,Reservas!$A$5:$A$104,0)),"¿ID?"))</f>
        <v/>
      </c>
      <c r="C83" s="11"/>
      <c r="D83" s="13"/>
      <c r="E83" s="11"/>
      <c r="F83" s="13"/>
      <c r="G83" s="14" t="str">
        <f aca="false">IF(OR(D83="",F83=""),"",D83-F83)</f>
        <v/>
      </c>
      <c r="H83" s="10"/>
      <c r="I83" s="10"/>
      <c r="J83" s="15" t="str">
        <f aca="false">IF(D83="","",IF(F83="","En custodia",IF(F83&gt;D83,"Revisar importe",IF(D83-F83=0,"Devuelta","Devuelta parcial"))))</f>
        <v/>
      </c>
    </row>
    <row r="84" customFormat="false" ht="15" hidden="false" customHeight="false" outlineLevel="0" collapsed="false">
      <c r="A84" s="9"/>
      <c r="B84" s="16" t="str">
        <f aca="false">IF(A84="","",IFERROR(INDEX(Reservas!$B$5:$B$104,MATCH(A84,Reservas!$A$5:$A$104,0)),"¿ID?"))</f>
        <v/>
      </c>
      <c r="C84" s="11"/>
      <c r="D84" s="13"/>
      <c r="E84" s="11"/>
      <c r="F84" s="13"/>
      <c r="G84" s="14" t="str">
        <f aca="false">IF(OR(D84="",F84=""),"",D84-F84)</f>
        <v/>
      </c>
      <c r="H84" s="10"/>
      <c r="I84" s="10"/>
      <c r="J84" s="15" t="str">
        <f aca="false">IF(D84="","",IF(F84="","En custodia",IF(F84&gt;D84,"Revisar importe",IF(D84-F84=0,"Devuelta","Devuelta parcial"))))</f>
        <v/>
      </c>
    </row>
    <row r="85" customFormat="false" ht="15" hidden="false" customHeight="false" outlineLevel="0" collapsed="false">
      <c r="A85" s="9"/>
      <c r="B85" s="16" t="str">
        <f aca="false">IF(A85="","",IFERROR(INDEX(Reservas!$B$5:$B$104,MATCH(A85,Reservas!$A$5:$A$104,0)),"¿ID?"))</f>
        <v/>
      </c>
      <c r="C85" s="11"/>
      <c r="D85" s="13"/>
      <c r="E85" s="11"/>
      <c r="F85" s="13"/>
      <c r="G85" s="14" t="str">
        <f aca="false">IF(OR(D85="",F85=""),"",D85-F85)</f>
        <v/>
      </c>
      <c r="H85" s="10"/>
      <c r="I85" s="10"/>
      <c r="J85" s="15" t="str">
        <f aca="false">IF(D85="","",IF(F85="","En custodia",IF(F85&gt;D85,"Revisar importe",IF(D85-F85=0,"Devuelta","Devuelta parcial"))))</f>
        <v/>
      </c>
    </row>
    <row r="86" customFormat="false" ht="15" hidden="false" customHeight="false" outlineLevel="0" collapsed="false">
      <c r="A86" s="9"/>
      <c r="B86" s="16" t="str">
        <f aca="false">IF(A86="","",IFERROR(INDEX(Reservas!$B$5:$B$104,MATCH(A86,Reservas!$A$5:$A$104,0)),"¿ID?"))</f>
        <v/>
      </c>
      <c r="C86" s="11"/>
      <c r="D86" s="13"/>
      <c r="E86" s="11"/>
      <c r="F86" s="13"/>
      <c r="G86" s="14" t="str">
        <f aca="false">IF(OR(D86="",F86=""),"",D86-F86)</f>
        <v/>
      </c>
      <c r="H86" s="10"/>
      <c r="I86" s="10"/>
      <c r="J86" s="15" t="str">
        <f aca="false">IF(D86="","",IF(F86="","En custodia",IF(F86&gt;D86,"Revisar importe",IF(D86-F86=0,"Devuelta","Devuelta parcial"))))</f>
        <v/>
      </c>
    </row>
    <row r="87" customFormat="false" ht="15" hidden="false" customHeight="false" outlineLevel="0" collapsed="false">
      <c r="A87" s="9"/>
      <c r="B87" s="16" t="str">
        <f aca="false">IF(A87="","",IFERROR(INDEX(Reservas!$B$5:$B$104,MATCH(A87,Reservas!$A$5:$A$104,0)),"¿ID?"))</f>
        <v/>
      </c>
      <c r="C87" s="11"/>
      <c r="D87" s="13"/>
      <c r="E87" s="11"/>
      <c r="F87" s="13"/>
      <c r="G87" s="14" t="str">
        <f aca="false">IF(OR(D87="",F87=""),"",D87-F87)</f>
        <v/>
      </c>
      <c r="H87" s="10"/>
      <c r="I87" s="10"/>
      <c r="J87" s="15" t="str">
        <f aca="false">IF(D87="","",IF(F87="","En custodia",IF(F87&gt;D87,"Revisar importe",IF(D87-F87=0,"Devuelta","Devuelta parcial"))))</f>
        <v/>
      </c>
    </row>
    <row r="88" customFormat="false" ht="15" hidden="false" customHeight="false" outlineLevel="0" collapsed="false">
      <c r="A88" s="9"/>
      <c r="B88" s="16" t="str">
        <f aca="false">IF(A88="","",IFERROR(INDEX(Reservas!$B$5:$B$104,MATCH(A88,Reservas!$A$5:$A$104,0)),"¿ID?"))</f>
        <v/>
      </c>
      <c r="C88" s="11"/>
      <c r="D88" s="13"/>
      <c r="E88" s="11"/>
      <c r="F88" s="13"/>
      <c r="G88" s="14" t="str">
        <f aca="false">IF(OR(D88="",F88=""),"",D88-F88)</f>
        <v/>
      </c>
      <c r="H88" s="10"/>
      <c r="I88" s="10"/>
      <c r="J88" s="15" t="str">
        <f aca="false">IF(D88="","",IF(F88="","En custodia",IF(F88&gt;D88,"Revisar importe",IF(D88-F88=0,"Devuelta","Devuelta parcial"))))</f>
        <v/>
      </c>
    </row>
    <row r="89" customFormat="false" ht="15" hidden="false" customHeight="false" outlineLevel="0" collapsed="false">
      <c r="A89" s="9"/>
      <c r="B89" s="16" t="str">
        <f aca="false">IF(A89="","",IFERROR(INDEX(Reservas!$B$5:$B$104,MATCH(A89,Reservas!$A$5:$A$104,0)),"¿ID?"))</f>
        <v/>
      </c>
      <c r="C89" s="11"/>
      <c r="D89" s="13"/>
      <c r="E89" s="11"/>
      <c r="F89" s="13"/>
      <c r="G89" s="14" t="str">
        <f aca="false">IF(OR(D89="",F89=""),"",D89-F89)</f>
        <v/>
      </c>
      <c r="H89" s="10"/>
      <c r="I89" s="10"/>
      <c r="J89" s="15" t="str">
        <f aca="false">IF(D89="","",IF(F89="","En custodia",IF(F89&gt;D89,"Revisar importe",IF(D89-F89=0,"Devuelta","Devuelta parcial"))))</f>
        <v/>
      </c>
    </row>
    <row r="90" customFormat="false" ht="15" hidden="false" customHeight="false" outlineLevel="0" collapsed="false">
      <c r="A90" s="9"/>
      <c r="B90" s="16" t="str">
        <f aca="false">IF(A90="","",IFERROR(INDEX(Reservas!$B$5:$B$104,MATCH(A90,Reservas!$A$5:$A$104,0)),"¿ID?"))</f>
        <v/>
      </c>
      <c r="C90" s="11"/>
      <c r="D90" s="13"/>
      <c r="E90" s="11"/>
      <c r="F90" s="13"/>
      <c r="G90" s="14" t="str">
        <f aca="false">IF(OR(D90="",F90=""),"",D90-F90)</f>
        <v/>
      </c>
      <c r="H90" s="10"/>
      <c r="I90" s="10"/>
      <c r="J90" s="15" t="str">
        <f aca="false">IF(D90="","",IF(F90="","En custodia",IF(F90&gt;D90,"Revisar importe",IF(D90-F90=0,"Devuelta","Devuelta parcial"))))</f>
        <v/>
      </c>
    </row>
    <row r="91" customFormat="false" ht="15" hidden="false" customHeight="false" outlineLevel="0" collapsed="false">
      <c r="A91" s="9"/>
      <c r="B91" s="16" t="str">
        <f aca="false">IF(A91="","",IFERROR(INDEX(Reservas!$B$5:$B$104,MATCH(A91,Reservas!$A$5:$A$104,0)),"¿ID?"))</f>
        <v/>
      </c>
      <c r="C91" s="11"/>
      <c r="D91" s="13"/>
      <c r="E91" s="11"/>
      <c r="F91" s="13"/>
      <c r="G91" s="14" t="str">
        <f aca="false">IF(OR(D91="",F91=""),"",D91-F91)</f>
        <v/>
      </c>
      <c r="H91" s="10"/>
      <c r="I91" s="10"/>
      <c r="J91" s="15" t="str">
        <f aca="false">IF(D91="","",IF(F91="","En custodia",IF(F91&gt;D91,"Revisar importe",IF(D91-F91=0,"Devuelta","Devuelta parcial"))))</f>
        <v/>
      </c>
    </row>
    <row r="92" customFormat="false" ht="15" hidden="false" customHeight="false" outlineLevel="0" collapsed="false">
      <c r="A92" s="9"/>
      <c r="B92" s="16" t="str">
        <f aca="false">IF(A92="","",IFERROR(INDEX(Reservas!$B$5:$B$104,MATCH(A92,Reservas!$A$5:$A$104,0)),"¿ID?"))</f>
        <v/>
      </c>
      <c r="C92" s="11"/>
      <c r="D92" s="13"/>
      <c r="E92" s="11"/>
      <c r="F92" s="13"/>
      <c r="G92" s="14" t="str">
        <f aca="false">IF(OR(D92="",F92=""),"",D92-F92)</f>
        <v/>
      </c>
      <c r="H92" s="10"/>
      <c r="I92" s="10"/>
      <c r="J92" s="15" t="str">
        <f aca="false">IF(D92="","",IF(F92="","En custodia",IF(F92&gt;D92,"Revisar importe",IF(D92-F92=0,"Devuelta","Devuelta parcial"))))</f>
        <v/>
      </c>
    </row>
    <row r="93" customFormat="false" ht="15" hidden="false" customHeight="false" outlineLevel="0" collapsed="false">
      <c r="A93" s="9"/>
      <c r="B93" s="16" t="str">
        <f aca="false">IF(A93="","",IFERROR(INDEX(Reservas!$B$5:$B$104,MATCH(A93,Reservas!$A$5:$A$104,0)),"¿ID?"))</f>
        <v/>
      </c>
      <c r="C93" s="11"/>
      <c r="D93" s="13"/>
      <c r="E93" s="11"/>
      <c r="F93" s="13"/>
      <c r="G93" s="14" t="str">
        <f aca="false">IF(OR(D93="",F93=""),"",D93-F93)</f>
        <v/>
      </c>
      <c r="H93" s="10"/>
      <c r="I93" s="10"/>
      <c r="J93" s="15" t="str">
        <f aca="false">IF(D93="","",IF(F93="","En custodia",IF(F93&gt;D93,"Revisar importe",IF(D93-F93=0,"Devuelta","Devuelta parcial"))))</f>
        <v/>
      </c>
    </row>
    <row r="94" customFormat="false" ht="15" hidden="false" customHeight="false" outlineLevel="0" collapsed="false">
      <c r="A94" s="9"/>
      <c r="B94" s="16" t="str">
        <f aca="false">IF(A94="","",IFERROR(INDEX(Reservas!$B$5:$B$104,MATCH(A94,Reservas!$A$5:$A$104,0)),"¿ID?"))</f>
        <v/>
      </c>
      <c r="C94" s="11"/>
      <c r="D94" s="13"/>
      <c r="E94" s="11"/>
      <c r="F94" s="13"/>
      <c r="G94" s="14" t="str">
        <f aca="false">IF(OR(D94="",F94=""),"",D94-F94)</f>
        <v/>
      </c>
      <c r="H94" s="10"/>
      <c r="I94" s="10"/>
      <c r="J94" s="15" t="str">
        <f aca="false">IF(D94="","",IF(F94="","En custodia",IF(F94&gt;D94,"Revisar importe",IF(D94-F94=0,"Devuelta","Devuelta parcial"))))</f>
        <v/>
      </c>
    </row>
    <row r="95" customFormat="false" ht="15" hidden="false" customHeight="false" outlineLevel="0" collapsed="false">
      <c r="A95" s="9"/>
      <c r="B95" s="16" t="str">
        <f aca="false">IF(A95="","",IFERROR(INDEX(Reservas!$B$5:$B$104,MATCH(A95,Reservas!$A$5:$A$104,0)),"¿ID?"))</f>
        <v/>
      </c>
      <c r="C95" s="11"/>
      <c r="D95" s="13"/>
      <c r="E95" s="11"/>
      <c r="F95" s="13"/>
      <c r="G95" s="14" t="str">
        <f aca="false">IF(OR(D95="",F95=""),"",D95-F95)</f>
        <v/>
      </c>
      <c r="H95" s="10"/>
      <c r="I95" s="10"/>
      <c r="J95" s="15" t="str">
        <f aca="false">IF(D95="","",IF(F95="","En custodia",IF(F95&gt;D95,"Revisar importe",IF(D95-F95=0,"Devuelta","Devuelta parcial"))))</f>
        <v/>
      </c>
    </row>
    <row r="96" customFormat="false" ht="15" hidden="false" customHeight="false" outlineLevel="0" collapsed="false">
      <c r="A96" s="9"/>
      <c r="B96" s="16" t="str">
        <f aca="false">IF(A96="","",IFERROR(INDEX(Reservas!$B$5:$B$104,MATCH(A96,Reservas!$A$5:$A$104,0)),"¿ID?"))</f>
        <v/>
      </c>
      <c r="C96" s="11"/>
      <c r="D96" s="13"/>
      <c r="E96" s="11"/>
      <c r="F96" s="13"/>
      <c r="G96" s="14" t="str">
        <f aca="false">IF(OR(D96="",F96=""),"",D96-F96)</f>
        <v/>
      </c>
      <c r="H96" s="10"/>
      <c r="I96" s="10"/>
      <c r="J96" s="15" t="str">
        <f aca="false">IF(D96="","",IF(F96="","En custodia",IF(F96&gt;D96,"Revisar importe",IF(D96-F96=0,"Devuelta","Devuelta parcial"))))</f>
        <v/>
      </c>
    </row>
    <row r="97" customFormat="false" ht="15" hidden="false" customHeight="false" outlineLevel="0" collapsed="false">
      <c r="A97" s="9"/>
      <c r="B97" s="16" t="str">
        <f aca="false">IF(A97="","",IFERROR(INDEX(Reservas!$B$5:$B$104,MATCH(A97,Reservas!$A$5:$A$104,0)),"¿ID?"))</f>
        <v/>
      </c>
      <c r="C97" s="11"/>
      <c r="D97" s="13"/>
      <c r="E97" s="11"/>
      <c r="F97" s="13"/>
      <c r="G97" s="14" t="str">
        <f aca="false">IF(OR(D97="",F97=""),"",D97-F97)</f>
        <v/>
      </c>
      <c r="H97" s="10"/>
      <c r="I97" s="10"/>
      <c r="J97" s="15" t="str">
        <f aca="false">IF(D97="","",IF(F97="","En custodia",IF(F97&gt;D97,"Revisar importe",IF(D97-F97=0,"Devuelta","Devuelta parcial"))))</f>
        <v/>
      </c>
    </row>
    <row r="98" customFormat="false" ht="15" hidden="false" customHeight="false" outlineLevel="0" collapsed="false">
      <c r="A98" s="9"/>
      <c r="B98" s="16" t="str">
        <f aca="false">IF(A98="","",IFERROR(INDEX(Reservas!$B$5:$B$104,MATCH(A98,Reservas!$A$5:$A$104,0)),"¿ID?"))</f>
        <v/>
      </c>
      <c r="C98" s="11"/>
      <c r="D98" s="13"/>
      <c r="E98" s="11"/>
      <c r="F98" s="13"/>
      <c r="G98" s="14" t="str">
        <f aca="false">IF(OR(D98="",F98=""),"",D98-F98)</f>
        <v/>
      </c>
      <c r="H98" s="10"/>
      <c r="I98" s="10"/>
      <c r="J98" s="15" t="str">
        <f aca="false">IF(D98="","",IF(F98="","En custodia",IF(F98&gt;D98,"Revisar importe",IF(D98-F98=0,"Devuelta","Devuelta parcial"))))</f>
        <v/>
      </c>
    </row>
    <row r="99" customFormat="false" ht="15" hidden="false" customHeight="false" outlineLevel="0" collapsed="false">
      <c r="A99" s="9"/>
      <c r="B99" s="16" t="str">
        <f aca="false">IF(A99="","",IFERROR(INDEX(Reservas!$B$5:$B$104,MATCH(A99,Reservas!$A$5:$A$104,0)),"¿ID?"))</f>
        <v/>
      </c>
      <c r="C99" s="11"/>
      <c r="D99" s="13"/>
      <c r="E99" s="11"/>
      <c r="F99" s="13"/>
      <c r="G99" s="14" t="str">
        <f aca="false">IF(OR(D99="",F99=""),"",D99-F99)</f>
        <v/>
      </c>
      <c r="H99" s="10"/>
      <c r="I99" s="10"/>
      <c r="J99" s="15" t="str">
        <f aca="false">IF(D99="","",IF(F99="","En custodia",IF(F99&gt;D99,"Revisar importe",IF(D99-F99=0,"Devuelta","Devuelta parcial"))))</f>
        <v/>
      </c>
    </row>
    <row r="100" customFormat="false" ht="15" hidden="false" customHeight="false" outlineLevel="0" collapsed="false">
      <c r="A100" s="9"/>
      <c r="B100" s="16" t="str">
        <f aca="false">IF(A100="","",IFERROR(INDEX(Reservas!$B$5:$B$104,MATCH(A100,Reservas!$A$5:$A$104,0)),"¿ID?"))</f>
        <v/>
      </c>
      <c r="C100" s="11"/>
      <c r="D100" s="13"/>
      <c r="E100" s="11"/>
      <c r="F100" s="13"/>
      <c r="G100" s="14" t="str">
        <f aca="false">IF(OR(D100="",F100=""),"",D100-F100)</f>
        <v/>
      </c>
      <c r="H100" s="10"/>
      <c r="I100" s="10"/>
      <c r="J100" s="15" t="str">
        <f aca="false">IF(D100="","",IF(F100="","En custodia",IF(F100&gt;D100,"Revisar importe",IF(D100-F100=0,"Devuelta","Devuelta parcial"))))</f>
        <v/>
      </c>
    </row>
    <row r="101" customFormat="false" ht="15" hidden="false" customHeight="false" outlineLevel="0" collapsed="false">
      <c r="A101" s="9"/>
      <c r="B101" s="16" t="str">
        <f aca="false">IF(A101="","",IFERROR(INDEX(Reservas!$B$5:$B$104,MATCH(A101,Reservas!$A$5:$A$104,0)),"¿ID?"))</f>
        <v/>
      </c>
      <c r="C101" s="11"/>
      <c r="D101" s="13"/>
      <c r="E101" s="11"/>
      <c r="F101" s="13"/>
      <c r="G101" s="14" t="str">
        <f aca="false">IF(OR(D101="",F101=""),"",D101-F101)</f>
        <v/>
      </c>
      <c r="H101" s="10"/>
      <c r="I101" s="10"/>
      <c r="J101" s="15" t="str">
        <f aca="false">IF(D101="","",IF(F101="","En custodia",IF(F101&gt;D101,"Revisar importe",IF(D101-F101=0,"Devuelta","Devuelta parcial"))))</f>
        <v/>
      </c>
    </row>
    <row r="102" customFormat="false" ht="15" hidden="false" customHeight="false" outlineLevel="0" collapsed="false">
      <c r="A102" s="9"/>
      <c r="B102" s="16" t="str">
        <f aca="false">IF(A102="","",IFERROR(INDEX(Reservas!$B$5:$B$104,MATCH(A102,Reservas!$A$5:$A$104,0)),"¿ID?"))</f>
        <v/>
      </c>
      <c r="C102" s="11"/>
      <c r="D102" s="13"/>
      <c r="E102" s="11"/>
      <c r="F102" s="13"/>
      <c r="G102" s="14" t="str">
        <f aca="false">IF(OR(D102="",F102=""),"",D102-F102)</f>
        <v/>
      </c>
      <c r="H102" s="10"/>
      <c r="I102" s="10"/>
      <c r="J102" s="15" t="str">
        <f aca="false">IF(D102="","",IF(F102="","En custodia",IF(F102&gt;D102,"Revisar importe",IF(D102-F102=0,"Devuelta","Devuelta parcial"))))</f>
        <v/>
      </c>
    </row>
    <row r="103" customFormat="false" ht="15" hidden="false" customHeight="false" outlineLevel="0" collapsed="false">
      <c r="A103" s="9"/>
      <c r="B103" s="16" t="str">
        <f aca="false">IF(A103="","",IFERROR(INDEX(Reservas!$B$5:$B$104,MATCH(A103,Reservas!$A$5:$A$104,0)),"¿ID?"))</f>
        <v/>
      </c>
      <c r="C103" s="11"/>
      <c r="D103" s="13"/>
      <c r="E103" s="11"/>
      <c r="F103" s="13"/>
      <c r="G103" s="14" t="str">
        <f aca="false">IF(OR(D103="",F103=""),"",D103-F103)</f>
        <v/>
      </c>
      <c r="H103" s="10"/>
      <c r="I103" s="10"/>
      <c r="J103" s="15" t="str">
        <f aca="false">IF(D103="","",IF(F103="","En custodia",IF(F103&gt;D103,"Revisar importe",IF(D103-F103=0,"Devuelta","Devuelta parcial"))))</f>
        <v/>
      </c>
    </row>
    <row r="104" customFormat="false" ht="15" hidden="false" customHeight="false" outlineLevel="0" collapsed="false">
      <c r="A104" s="9"/>
      <c r="B104" s="16" t="str">
        <f aca="false">IF(A104="","",IFERROR(INDEX(Reservas!$B$5:$B$104,MATCH(A104,Reservas!$A$5:$A$104,0)),"¿ID?"))</f>
        <v/>
      </c>
      <c r="C104" s="11"/>
      <c r="D104" s="13"/>
      <c r="E104" s="11"/>
      <c r="F104" s="13"/>
      <c r="G104" s="14" t="str">
        <f aca="false">IF(OR(D104="",F104=""),"",D104-F104)</f>
        <v/>
      </c>
      <c r="H104" s="10"/>
      <c r="I104" s="10"/>
      <c r="J104" s="15" t="str">
        <f aca="false">IF(D104="","",IF(F104="","En custodia",IF(F104&gt;D104,"Revisar importe",IF(D104-F104=0,"Devuelta","Devuelta parcial"))))</f>
        <v/>
      </c>
    </row>
  </sheetData>
  <autoFilter ref="A4:J104"/>
  <conditionalFormatting sqref="J5:J104">
    <cfRule type="cellIs" priority="2" operator="equal" aboveAverage="0" equalAverage="0" bottom="0" percent="0" rank="0" text="" dxfId="7">
      <formula>"En custodia"</formula>
    </cfRule>
    <cfRule type="cellIs" priority="3" operator="equal" aboveAverage="0" equalAverage="0" bottom="0" percent="0" rank="0" text="" dxfId="11">
      <formula>"Devuelta parcial"</formula>
    </cfRule>
    <cfRule type="cellIs" priority="4" operator="equal" aboveAverage="0" equalAverage="0" bottom="0" percent="0" rank="0" text="" dxfId="6">
      <formula>"Revisar importe"</formula>
    </cfRule>
  </conditionalFormatting>
  <dataValidations count="3">
    <dataValidation allowBlank="true" error="Introduce un número igual o mayor que 0." errorStyle="stop" errorTitle="Importe no válido" operator="greaterThanOrEqual" showDropDown="false" showErrorMessage="true" showInputMessage="false" sqref="D5:D104 F5:F104" type="decimal">
      <formula1>0</formula1>
      <formula2>0</formula2>
    </dataValidation>
    <dataValidation allowBlank="true" error="Introduce una fecha válida, por ejemplo 15/03/2026." errorStyle="stop" errorTitle="Fecha no válida" operator="greaterThan" showDropDown="false" showErrorMessage="true" showInputMessage="false" sqref="C5:C104 E5:E104" type="date">
      <formula1>36526</formula1>
      <formula2>0</formula2>
    </dataValidation>
    <dataValidation allowBlank="true" error="Elige un ID de reserva dado de alta en la hoja Reservas." errorStyle="stop" errorTitle="Valor no válido" operator="between" showDropDown="false" showErrorMessage="true" showInputMessage="false" sqref="A5:A104" type="list">
      <formula1>Reservas!$A$5:$A$104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AlquiOK · alquiok.com · Página &amp;P de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F8F83"/>
    <pageSetUpPr fitToPage="true"/>
  </sheetPr>
  <dimension ref="A1:I3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4" min="4" style="0" width="28"/>
    <col collapsed="false" customWidth="true" hidden="false" outlineLevel="0" max="5" min="5" style="0" width="10"/>
    <col collapsed="false" customWidth="true" hidden="false" outlineLevel="0" max="7" min="6" style="0" width="18"/>
    <col collapsed="false" customWidth="true" hidden="false" outlineLevel="0" max="8" min="8" style="0" width="12"/>
    <col collapsed="false" customWidth="true" hidden="false" outlineLevel="0" max="9" min="9" style="0" width="36"/>
  </cols>
  <sheetData>
    <row r="1" customFormat="false" ht="30" hidden="false" customHeight="true" outlineLevel="0" collapsed="false">
      <c r="A1" s="1" t="s">
        <v>69</v>
      </c>
      <c r="B1" s="2"/>
      <c r="C1" s="2"/>
      <c r="D1" s="2"/>
      <c r="E1" s="2"/>
      <c r="F1" s="2"/>
      <c r="G1" s="2"/>
      <c r="H1" s="2"/>
      <c r="I1" s="2"/>
    </row>
    <row r="2" customFormat="false" ht="18" hidden="false" customHeight="true" outlineLevel="0" collapsed="false">
      <c r="A2" s="3" t="s">
        <v>70</v>
      </c>
      <c r="B2" s="2"/>
      <c r="C2" s="2"/>
      <c r="D2" s="2"/>
      <c r="E2" s="2"/>
      <c r="F2" s="2"/>
      <c r="G2" s="2"/>
      <c r="H2" s="2"/>
      <c r="I2" s="2"/>
    </row>
    <row r="4" customFormat="false" ht="33.75" hidden="false" customHeight="true" outlineLevel="0" collapsed="false">
      <c r="A4" s="8" t="s">
        <v>33</v>
      </c>
      <c r="B4" s="8" t="s">
        <v>34</v>
      </c>
      <c r="C4" s="8" t="s">
        <v>71</v>
      </c>
      <c r="D4" s="8" t="s">
        <v>72</v>
      </c>
      <c r="E4" s="8" t="s">
        <v>73</v>
      </c>
      <c r="F4" s="8" t="s">
        <v>74</v>
      </c>
      <c r="G4" s="8" t="s">
        <v>75</v>
      </c>
      <c r="H4" s="8" t="s">
        <v>76</v>
      </c>
      <c r="I4" s="8" t="s">
        <v>77</v>
      </c>
    </row>
    <row r="5" customFormat="false" ht="15" hidden="false" customHeight="false" outlineLevel="0" collapsed="false">
      <c r="A5" s="9" t="s">
        <v>52</v>
      </c>
      <c r="B5" s="16" t="str">
        <f aca="false">IF(A5="","",IFERROR(INDEX(Reservas!$B$5:$B$104,MATCH(A5,Reservas!$A$5:$A$104,0)),"¿ID?"))</f>
        <v>Ejemplo: Apartamento Sol</v>
      </c>
      <c r="C5" s="10" t="s">
        <v>78</v>
      </c>
      <c r="D5" s="10" t="s">
        <v>79</v>
      </c>
      <c r="E5" s="17" t="n">
        <v>6</v>
      </c>
      <c r="F5" s="9" t="s">
        <v>80</v>
      </c>
      <c r="G5" s="9" t="s">
        <v>81</v>
      </c>
      <c r="H5" s="15" t="str">
        <f aca="false">IF(G5="","",IF(OR(G5="Deteriorado",G5="Falta"),"Sí","No"))</f>
        <v>Sí</v>
      </c>
      <c r="I5" s="10" t="s">
        <v>82</v>
      </c>
    </row>
    <row r="6" customFormat="false" ht="15" hidden="false" customHeight="false" outlineLevel="0" collapsed="false">
      <c r="A6" s="9" t="s">
        <v>52</v>
      </c>
      <c r="B6" s="16" t="str">
        <f aca="false">IF(A6="","",IFERROR(INDEX(Reservas!$B$5:$B$104,MATCH(A6,Reservas!$A$5:$A$104,0)),"¿ID?"))</f>
        <v>Ejemplo: Apartamento Sol</v>
      </c>
      <c r="C6" s="10" t="s">
        <v>83</v>
      </c>
      <c r="D6" s="10" t="s">
        <v>84</v>
      </c>
      <c r="E6" s="17" t="n">
        <v>1</v>
      </c>
      <c r="F6" s="9" t="s">
        <v>80</v>
      </c>
      <c r="G6" s="9" t="s">
        <v>80</v>
      </c>
      <c r="H6" s="15" t="str">
        <f aca="false">IF(G6="","",IF(OR(G6="Deteriorado",G6="Falta"),"Sí","No"))</f>
        <v>No</v>
      </c>
      <c r="I6" s="10"/>
    </row>
    <row r="7" customFormat="false" ht="15" hidden="false" customHeight="false" outlineLevel="0" collapsed="false">
      <c r="A7" s="9" t="s">
        <v>52</v>
      </c>
      <c r="B7" s="16" t="str">
        <f aca="false">IF(A7="","",IFERROR(INDEX(Reservas!$B$5:$B$104,MATCH(A7,Reservas!$A$5:$A$104,0)),"¿ID?"))</f>
        <v>Ejemplo: Apartamento Sol</v>
      </c>
      <c r="C7" s="10" t="s">
        <v>85</v>
      </c>
      <c r="D7" s="10" t="s">
        <v>86</v>
      </c>
      <c r="E7" s="17" t="n">
        <v>2</v>
      </c>
      <c r="F7" s="9" t="s">
        <v>87</v>
      </c>
      <c r="G7" s="9" t="s">
        <v>88</v>
      </c>
      <c r="H7" s="15" t="str">
        <f aca="false">IF(G7="","",IF(OR(G7="Deteriorado",G7="Falta"),"Sí","No"))</f>
        <v>No</v>
      </c>
      <c r="I7" s="10"/>
    </row>
    <row r="8" customFormat="false" ht="15" hidden="false" customHeight="false" outlineLevel="0" collapsed="false">
      <c r="A8" s="9"/>
      <c r="B8" s="16" t="str">
        <f aca="false">IF(A8="","",IFERROR(INDEX(Reservas!$B$5:$B$104,MATCH(A8,Reservas!$A$5:$A$104,0)),"¿ID?"))</f>
        <v/>
      </c>
      <c r="C8" s="10"/>
      <c r="D8" s="10"/>
      <c r="E8" s="17"/>
      <c r="F8" s="9"/>
      <c r="G8" s="9"/>
      <c r="H8" s="15" t="str">
        <f aca="false">IF(G8="","",IF(OR(G8="Deteriorado",G8="Falta"),"Sí","No"))</f>
        <v/>
      </c>
      <c r="I8" s="10"/>
    </row>
    <row r="9" customFormat="false" ht="15" hidden="false" customHeight="false" outlineLevel="0" collapsed="false">
      <c r="A9" s="9"/>
      <c r="B9" s="16" t="str">
        <f aca="false">IF(A9="","",IFERROR(INDEX(Reservas!$B$5:$B$104,MATCH(A9,Reservas!$A$5:$A$104,0)),"¿ID?"))</f>
        <v/>
      </c>
      <c r="C9" s="10"/>
      <c r="D9" s="10"/>
      <c r="E9" s="17"/>
      <c r="F9" s="9"/>
      <c r="G9" s="9"/>
      <c r="H9" s="15" t="str">
        <f aca="false">IF(G9="","",IF(OR(G9="Deteriorado",G9="Falta"),"Sí","No"))</f>
        <v/>
      </c>
      <c r="I9" s="10"/>
    </row>
    <row r="10" customFormat="false" ht="15" hidden="false" customHeight="false" outlineLevel="0" collapsed="false">
      <c r="A10" s="9"/>
      <c r="B10" s="16" t="str">
        <f aca="false">IF(A10="","",IFERROR(INDEX(Reservas!$B$5:$B$104,MATCH(A10,Reservas!$A$5:$A$104,0)),"¿ID?"))</f>
        <v/>
      </c>
      <c r="C10" s="10"/>
      <c r="D10" s="10"/>
      <c r="E10" s="17"/>
      <c r="F10" s="9"/>
      <c r="G10" s="9"/>
      <c r="H10" s="15" t="str">
        <f aca="false">IF(G10="","",IF(OR(G10="Deteriorado",G10="Falta"),"Sí","No"))</f>
        <v/>
      </c>
      <c r="I10" s="10"/>
    </row>
    <row r="11" customFormat="false" ht="15" hidden="false" customHeight="false" outlineLevel="0" collapsed="false">
      <c r="A11" s="9"/>
      <c r="B11" s="16" t="str">
        <f aca="false">IF(A11="","",IFERROR(INDEX(Reservas!$B$5:$B$104,MATCH(A11,Reservas!$A$5:$A$104,0)),"¿ID?"))</f>
        <v/>
      </c>
      <c r="C11" s="10"/>
      <c r="D11" s="10"/>
      <c r="E11" s="17"/>
      <c r="F11" s="9"/>
      <c r="G11" s="9"/>
      <c r="H11" s="15" t="str">
        <f aca="false">IF(G11="","",IF(OR(G11="Deteriorado",G11="Falta"),"Sí","No"))</f>
        <v/>
      </c>
      <c r="I11" s="10"/>
    </row>
    <row r="12" customFormat="false" ht="15" hidden="false" customHeight="false" outlineLevel="0" collapsed="false">
      <c r="A12" s="9"/>
      <c r="B12" s="16" t="str">
        <f aca="false">IF(A12="","",IFERROR(INDEX(Reservas!$B$5:$B$104,MATCH(A12,Reservas!$A$5:$A$104,0)),"¿ID?"))</f>
        <v/>
      </c>
      <c r="C12" s="10"/>
      <c r="D12" s="10"/>
      <c r="E12" s="17"/>
      <c r="F12" s="9"/>
      <c r="G12" s="9"/>
      <c r="H12" s="15" t="str">
        <f aca="false">IF(G12="","",IF(OR(G12="Deteriorado",G12="Falta"),"Sí","No"))</f>
        <v/>
      </c>
      <c r="I12" s="10"/>
    </row>
    <row r="13" customFormat="false" ht="15" hidden="false" customHeight="false" outlineLevel="0" collapsed="false">
      <c r="A13" s="9"/>
      <c r="B13" s="16" t="str">
        <f aca="false">IF(A13="","",IFERROR(INDEX(Reservas!$B$5:$B$104,MATCH(A13,Reservas!$A$5:$A$104,0)),"¿ID?"))</f>
        <v/>
      </c>
      <c r="C13" s="10"/>
      <c r="D13" s="10"/>
      <c r="E13" s="17"/>
      <c r="F13" s="9"/>
      <c r="G13" s="9"/>
      <c r="H13" s="15" t="str">
        <f aca="false">IF(G13="","",IF(OR(G13="Deteriorado",G13="Falta"),"Sí","No"))</f>
        <v/>
      </c>
      <c r="I13" s="10"/>
    </row>
    <row r="14" customFormat="false" ht="15" hidden="false" customHeight="false" outlineLevel="0" collapsed="false">
      <c r="A14" s="9"/>
      <c r="B14" s="16" t="str">
        <f aca="false">IF(A14="","",IFERROR(INDEX(Reservas!$B$5:$B$104,MATCH(A14,Reservas!$A$5:$A$104,0)),"¿ID?"))</f>
        <v/>
      </c>
      <c r="C14" s="10"/>
      <c r="D14" s="10"/>
      <c r="E14" s="17"/>
      <c r="F14" s="9"/>
      <c r="G14" s="9"/>
      <c r="H14" s="15" t="str">
        <f aca="false">IF(G14="","",IF(OR(G14="Deteriorado",G14="Falta"),"Sí","No"))</f>
        <v/>
      </c>
      <c r="I14" s="10"/>
    </row>
    <row r="15" customFormat="false" ht="15" hidden="false" customHeight="false" outlineLevel="0" collapsed="false">
      <c r="A15" s="9"/>
      <c r="B15" s="16" t="str">
        <f aca="false">IF(A15="","",IFERROR(INDEX(Reservas!$B$5:$B$104,MATCH(A15,Reservas!$A$5:$A$104,0)),"¿ID?"))</f>
        <v/>
      </c>
      <c r="C15" s="10"/>
      <c r="D15" s="10"/>
      <c r="E15" s="17"/>
      <c r="F15" s="9"/>
      <c r="G15" s="9"/>
      <c r="H15" s="15" t="str">
        <f aca="false">IF(G15="","",IF(OR(G15="Deteriorado",G15="Falta"),"Sí","No"))</f>
        <v/>
      </c>
      <c r="I15" s="10"/>
    </row>
    <row r="16" customFormat="false" ht="15" hidden="false" customHeight="false" outlineLevel="0" collapsed="false">
      <c r="A16" s="9"/>
      <c r="B16" s="16" t="str">
        <f aca="false">IF(A16="","",IFERROR(INDEX(Reservas!$B$5:$B$104,MATCH(A16,Reservas!$A$5:$A$104,0)),"¿ID?"))</f>
        <v/>
      </c>
      <c r="C16" s="10"/>
      <c r="D16" s="10"/>
      <c r="E16" s="17"/>
      <c r="F16" s="9"/>
      <c r="G16" s="9"/>
      <c r="H16" s="15" t="str">
        <f aca="false">IF(G16="","",IF(OR(G16="Deteriorado",G16="Falta"),"Sí","No"))</f>
        <v/>
      </c>
      <c r="I16" s="10"/>
    </row>
    <row r="17" customFormat="false" ht="15" hidden="false" customHeight="false" outlineLevel="0" collapsed="false">
      <c r="A17" s="9"/>
      <c r="B17" s="16" t="str">
        <f aca="false">IF(A17="","",IFERROR(INDEX(Reservas!$B$5:$B$104,MATCH(A17,Reservas!$A$5:$A$104,0)),"¿ID?"))</f>
        <v/>
      </c>
      <c r="C17" s="10"/>
      <c r="D17" s="10"/>
      <c r="E17" s="17"/>
      <c r="F17" s="9"/>
      <c r="G17" s="9"/>
      <c r="H17" s="15" t="str">
        <f aca="false">IF(G17="","",IF(OR(G17="Deteriorado",G17="Falta"),"Sí","No"))</f>
        <v/>
      </c>
      <c r="I17" s="10"/>
    </row>
    <row r="18" customFormat="false" ht="15" hidden="false" customHeight="false" outlineLevel="0" collapsed="false">
      <c r="A18" s="9"/>
      <c r="B18" s="16" t="str">
        <f aca="false">IF(A18="","",IFERROR(INDEX(Reservas!$B$5:$B$104,MATCH(A18,Reservas!$A$5:$A$104,0)),"¿ID?"))</f>
        <v/>
      </c>
      <c r="C18" s="10"/>
      <c r="D18" s="10"/>
      <c r="E18" s="17"/>
      <c r="F18" s="9"/>
      <c r="G18" s="9"/>
      <c r="H18" s="15" t="str">
        <f aca="false">IF(G18="","",IF(OR(G18="Deteriorado",G18="Falta"),"Sí","No"))</f>
        <v/>
      </c>
      <c r="I18" s="10"/>
    </row>
    <row r="19" customFormat="false" ht="15" hidden="false" customHeight="false" outlineLevel="0" collapsed="false">
      <c r="A19" s="9"/>
      <c r="B19" s="16" t="str">
        <f aca="false">IF(A19="","",IFERROR(INDEX(Reservas!$B$5:$B$104,MATCH(A19,Reservas!$A$5:$A$104,0)),"¿ID?"))</f>
        <v/>
      </c>
      <c r="C19" s="10"/>
      <c r="D19" s="10"/>
      <c r="E19" s="17"/>
      <c r="F19" s="9"/>
      <c r="G19" s="9"/>
      <c r="H19" s="15" t="str">
        <f aca="false">IF(G19="","",IF(OR(G19="Deteriorado",G19="Falta"),"Sí","No"))</f>
        <v/>
      </c>
      <c r="I19" s="10"/>
    </row>
    <row r="20" customFormat="false" ht="15" hidden="false" customHeight="false" outlineLevel="0" collapsed="false">
      <c r="A20" s="9"/>
      <c r="B20" s="16" t="str">
        <f aca="false">IF(A20="","",IFERROR(INDEX(Reservas!$B$5:$B$104,MATCH(A20,Reservas!$A$5:$A$104,0)),"¿ID?"))</f>
        <v/>
      </c>
      <c r="C20" s="10"/>
      <c r="D20" s="10"/>
      <c r="E20" s="17"/>
      <c r="F20" s="9"/>
      <c r="G20" s="9"/>
      <c r="H20" s="15" t="str">
        <f aca="false">IF(G20="","",IF(OR(G20="Deteriorado",G20="Falta"),"Sí","No"))</f>
        <v/>
      </c>
      <c r="I20" s="10"/>
    </row>
    <row r="21" customFormat="false" ht="15" hidden="false" customHeight="false" outlineLevel="0" collapsed="false">
      <c r="A21" s="9"/>
      <c r="B21" s="16" t="str">
        <f aca="false">IF(A21="","",IFERROR(INDEX(Reservas!$B$5:$B$104,MATCH(A21,Reservas!$A$5:$A$104,0)),"¿ID?"))</f>
        <v/>
      </c>
      <c r="C21" s="10"/>
      <c r="D21" s="10"/>
      <c r="E21" s="17"/>
      <c r="F21" s="9"/>
      <c r="G21" s="9"/>
      <c r="H21" s="15" t="str">
        <f aca="false">IF(G21="","",IF(OR(G21="Deteriorado",G21="Falta"),"Sí","No"))</f>
        <v/>
      </c>
      <c r="I21" s="10"/>
    </row>
    <row r="22" customFormat="false" ht="15" hidden="false" customHeight="false" outlineLevel="0" collapsed="false">
      <c r="A22" s="9"/>
      <c r="B22" s="16" t="str">
        <f aca="false">IF(A22="","",IFERROR(INDEX(Reservas!$B$5:$B$104,MATCH(A22,Reservas!$A$5:$A$104,0)),"¿ID?"))</f>
        <v/>
      </c>
      <c r="C22" s="10"/>
      <c r="D22" s="10"/>
      <c r="E22" s="17"/>
      <c r="F22" s="9"/>
      <c r="G22" s="9"/>
      <c r="H22" s="15" t="str">
        <f aca="false">IF(G22="","",IF(OR(G22="Deteriorado",G22="Falta"),"Sí","No"))</f>
        <v/>
      </c>
      <c r="I22" s="10"/>
    </row>
    <row r="23" customFormat="false" ht="15" hidden="false" customHeight="false" outlineLevel="0" collapsed="false">
      <c r="A23" s="9"/>
      <c r="B23" s="16" t="str">
        <f aca="false">IF(A23="","",IFERROR(INDEX(Reservas!$B$5:$B$104,MATCH(A23,Reservas!$A$5:$A$104,0)),"¿ID?"))</f>
        <v/>
      </c>
      <c r="C23" s="10"/>
      <c r="D23" s="10"/>
      <c r="E23" s="17"/>
      <c r="F23" s="9"/>
      <c r="G23" s="9"/>
      <c r="H23" s="15" t="str">
        <f aca="false">IF(G23="","",IF(OR(G23="Deteriorado",G23="Falta"),"Sí","No"))</f>
        <v/>
      </c>
      <c r="I23" s="10"/>
    </row>
    <row r="24" customFormat="false" ht="15" hidden="false" customHeight="false" outlineLevel="0" collapsed="false">
      <c r="A24" s="9"/>
      <c r="B24" s="16" t="str">
        <f aca="false">IF(A24="","",IFERROR(INDEX(Reservas!$B$5:$B$104,MATCH(A24,Reservas!$A$5:$A$104,0)),"¿ID?"))</f>
        <v/>
      </c>
      <c r="C24" s="10"/>
      <c r="D24" s="10"/>
      <c r="E24" s="17"/>
      <c r="F24" s="9"/>
      <c r="G24" s="9"/>
      <c r="H24" s="15" t="str">
        <f aca="false">IF(G24="","",IF(OR(G24="Deteriorado",G24="Falta"),"Sí","No"))</f>
        <v/>
      </c>
      <c r="I24" s="10"/>
    </row>
    <row r="25" customFormat="false" ht="15" hidden="false" customHeight="false" outlineLevel="0" collapsed="false">
      <c r="A25" s="9"/>
      <c r="B25" s="16" t="str">
        <f aca="false">IF(A25="","",IFERROR(INDEX(Reservas!$B$5:$B$104,MATCH(A25,Reservas!$A$5:$A$104,0)),"¿ID?"))</f>
        <v/>
      </c>
      <c r="C25" s="10"/>
      <c r="D25" s="10"/>
      <c r="E25" s="17"/>
      <c r="F25" s="9"/>
      <c r="G25" s="9"/>
      <c r="H25" s="15" t="str">
        <f aca="false">IF(G25="","",IF(OR(G25="Deteriorado",G25="Falta"),"Sí","No"))</f>
        <v/>
      </c>
      <c r="I25" s="10"/>
    </row>
    <row r="26" customFormat="false" ht="15" hidden="false" customHeight="false" outlineLevel="0" collapsed="false">
      <c r="A26" s="9"/>
      <c r="B26" s="16" t="str">
        <f aca="false">IF(A26="","",IFERROR(INDEX(Reservas!$B$5:$B$104,MATCH(A26,Reservas!$A$5:$A$104,0)),"¿ID?"))</f>
        <v/>
      </c>
      <c r="C26" s="10"/>
      <c r="D26" s="10"/>
      <c r="E26" s="17"/>
      <c r="F26" s="9"/>
      <c r="G26" s="9"/>
      <c r="H26" s="15" t="str">
        <f aca="false">IF(G26="","",IF(OR(G26="Deteriorado",G26="Falta"),"Sí","No"))</f>
        <v/>
      </c>
      <c r="I26" s="10"/>
    </row>
    <row r="27" customFormat="false" ht="15" hidden="false" customHeight="false" outlineLevel="0" collapsed="false">
      <c r="A27" s="9"/>
      <c r="B27" s="16" t="str">
        <f aca="false">IF(A27="","",IFERROR(INDEX(Reservas!$B$5:$B$104,MATCH(A27,Reservas!$A$5:$A$104,0)),"¿ID?"))</f>
        <v/>
      </c>
      <c r="C27" s="10"/>
      <c r="D27" s="10"/>
      <c r="E27" s="17"/>
      <c r="F27" s="9"/>
      <c r="G27" s="9"/>
      <c r="H27" s="15" t="str">
        <f aca="false">IF(G27="","",IF(OR(G27="Deteriorado",G27="Falta"),"Sí","No"))</f>
        <v/>
      </c>
      <c r="I27" s="10"/>
    </row>
    <row r="28" customFormat="false" ht="15" hidden="false" customHeight="false" outlineLevel="0" collapsed="false">
      <c r="A28" s="9"/>
      <c r="B28" s="16" t="str">
        <f aca="false">IF(A28="","",IFERROR(INDEX(Reservas!$B$5:$B$104,MATCH(A28,Reservas!$A$5:$A$104,0)),"¿ID?"))</f>
        <v/>
      </c>
      <c r="C28" s="10"/>
      <c r="D28" s="10"/>
      <c r="E28" s="17"/>
      <c r="F28" s="9"/>
      <c r="G28" s="9"/>
      <c r="H28" s="15" t="str">
        <f aca="false">IF(G28="","",IF(OR(G28="Deteriorado",G28="Falta"),"Sí","No"))</f>
        <v/>
      </c>
      <c r="I28" s="10"/>
    </row>
    <row r="29" customFormat="false" ht="15" hidden="false" customHeight="false" outlineLevel="0" collapsed="false">
      <c r="A29" s="9"/>
      <c r="B29" s="16" t="str">
        <f aca="false">IF(A29="","",IFERROR(INDEX(Reservas!$B$5:$B$104,MATCH(A29,Reservas!$A$5:$A$104,0)),"¿ID?"))</f>
        <v/>
      </c>
      <c r="C29" s="10"/>
      <c r="D29" s="10"/>
      <c r="E29" s="17"/>
      <c r="F29" s="9"/>
      <c r="G29" s="9"/>
      <c r="H29" s="15" t="str">
        <f aca="false">IF(G29="","",IF(OR(G29="Deteriorado",G29="Falta"),"Sí","No"))</f>
        <v/>
      </c>
      <c r="I29" s="10"/>
    </row>
    <row r="30" customFormat="false" ht="15" hidden="false" customHeight="false" outlineLevel="0" collapsed="false">
      <c r="A30" s="9"/>
      <c r="B30" s="16" t="str">
        <f aca="false">IF(A30="","",IFERROR(INDEX(Reservas!$B$5:$B$104,MATCH(A30,Reservas!$A$5:$A$104,0)),"¿ID?"))</f>
        <v/>
      </c>
      <c r="C30" s="10"/>
      <c r="D30" s="10"/>
      <c r="E30" s="17"/>
      <c r="F30" s="9"/>
      <c r="G30" s="9"/>
      <c r="H30" s="15" t="str">
        <f aca="false">IF(G30="","",IF(OR(G30="Deteriorado",G30="Falta"),"Sí","No"))</f>
        <v/>
      </c>
      <c r="I30" s="10"/>
    </row>
    <row r="31" customFormat="false" ht="15" hidden="false" customHeight="false" outlineLevel="0" collapsed="false">
      <c r="A31" s="9"/>
      <c r="B31" s="16" t="str">
        <f aca="false">IF(A31="","",IFERROR(INDEX(Reservas!$B$5:$B$104,MATCH(A31,Reservas!$A$5:$A$104,0)),"¿ID?"))</f>
        <v/>
      </c>
      <c r="C31" s="10"/>
      <c r="D31" s="10"/>
      <c r="E31" s="17"/>
      <c r="F31" s="9"/>
      <c r="G31" s="9"/>
      <c r="H31" s="15" t="str">
        <f aca="false">IF(G31="","",IF(OR(G31="Deteriorado",G31="Falta"),"Sí","No"))</f>
        <v/>
      </c>
      <c r="I31" s="10"/>
    </row>
    <row r="32" customFormat="false" ht="15" hidden="false" customHeight="false" outlineLevel="0" collapsed="false">
      <c r="A32" s="9"/>
      <c r="B32" s="16" t="str">
        <f aca="false">IF(A32="","",IFERROR(INDEX(Reservas!$B$5:$B$104,MATCH(A32,Reservas!$A$5:$A$104,0)),"¿ID?"))</f>
        <v/>
      </c>
      <c r="C32" s="10"/>
      <c r="D32" s="10"/>
      <c r="E32" s="17"/>
      <c r="F32" s="9"/>
      <c r="G32" s="9"/>
      <c r="H32" s="15" t="str">
        <f aca="false">IF(G32="","",IF(OR(G32="Deteriorado",G32="Falta"),"Sí","No"))</f>
        <v/>
      </c>
      <c r="I32" s="10"/>
    </row>
    <row r="33" customFormat="false" ht="15" hidden="false" customHeight="false" outlineLevel="0" collapsed="false">
      <c r="A33" s="9"/>
      <c r="B33" s="16" t="str">
        <f aca="false">IF(A33="","",IFERROR(INDEX(Reservas!$B$5:$B$104,MATCH(A33,Reservas!$A$5:$A$104,0)),"¿ID?"))</f>
        <v/>
      </c>
      <c r="C33" s="10"/>
      <c r="D33" s="10"/>
      <c r="E33" s="17"/>
      <c r="F33" s="9"/>
      <c r="G33" s="9"/>
      <c r="H33" s="15" t="str">
        <f aca="false">IF(G33="","",IF(OR(G33="Deteriorado",G33="Falta"),"Sí","No"))</f>
        <v/>
      </c>
      <c r="I33" s="10"/>
    </row>
    <row r="34" customFormat="false" ht="15" hidden="false" customHeight="false" outlineLevel="0" collapsed="false">
      <c r="A34" s="9"/>
      <c r="B34" s="16" t="str">
        <f aca="false">IF(A34="","",IFERROR(INDEX(Reservas!$B$5:$B$104,MATCH(A34,Reservas!$A$5:$A$104,0)),"¿ID?"))</f>
        <v/>
      </c>
      <c r="C34" s="10"/>
      <c r="D34" s="10"/>
      <c r="E34" s="17"/>
      <c r="F34" s="9"/>
      <c r="G34" s="9"/>
      <c r="H34" s="15" t="str">
        <f aca="false">IF(G34="","",IF(OR(G34="Deteriorado",G34="Falta"),"Sí","No"))</f>
        <v/>
      </c>
      <c r="I34" s="10"/>
    </row>
    <row r="35" customFormat="false" ht="15" hidden="false" customHeight="false" outlineLevel="0" collapsed="false">
      <c r="A35" s="9"/>
      <c r="B35" s="16" t="str">
        <f aca="false">IF(A35="","",IFERROR(INDEX(Reservas!$B$5:$B$104,MATCH(A35,Reservas!$A$5:$A$104,0)),"¿ID?"))</f>
        <v/>
      </c>
      <c r="C35" s="10"/>
      <c r="D35" s="10"/>
      <c r="E35" s="17"/>
      <c r="F35" s="9"/>
      <c r="G35" s="9"/>
      <c r="H35" s="15" t="str">
        <f aca="false">IF(G35="","",IF(OR(G35="Deteriorado",G35="Falta"),"Sí","No"))</f>
        <v/>
      </c>
      <c r="I35" s="10"/>
    </row>
    <row r="36" customFormat="false" ht="15" hidden="false" customHeight="false" outlineLevel="0" collapsed="false">
      <c r="A36" s="9"/>
      <c r="B36" s="16" t="str">
        <f aca="false">IF(A36="","",IFERROR(INDEX(Reservas!$B$5:$B$104,MATCH(A36,Reservas!$A$5:$A$104,0)),"¿ID?"))</f>
        <v/>
      </c>
      <c r="C36" s="10"/>
      <c r="D36" s="10"/>
      <c r="E36" s="17"/>
      <c r="F36" s="9"/>
      <c r="G36" s="9"/>
      <c r="H36" s="15" t="str">
        <f aca="false">IF(G36="","",IF(OR(G36="Deteriorado",G36="Falta"),"Sí","No"))</f>
        <v/>
      </c>
      <c r="I36" s="10"/>
    </row>
    <row r="37" customFormat="false" ht="15" hidden="false" customHeight="false" outlineLevel="0" collapsed="false">
      <c r="A37" s="9"/>
      <c r="B37" s="16" t="str">
        <f aca="false">IF(A37="","",IFERROR(INDEX(Reservas!$B$5:$B$104,MATCH(A37,Reservas!$A$5:$A$104,0)),"¿ID?"))</f>
        <v/>
      </c>
      <c r="C37" s="10"/>
      <c r="D37" s="10"/>
      <c r="E37" s="17"/>
      <c r="F37" s="9"/>
      <c r="G37" s="9"/>
      <c r="H37" s="15" t="str">
        <f aca="false">IF(G37="","",IF(OR(G37="Deteriorado",G37="Falta"),"Sí","No"))</f>
        <v/>
      </c>
      <c r="I37" s="10"/>
    </row>
    <row r="38" customFormat="false" ht="15" hidden="false" customHeight="false" outlineLevel="0" collapsed="false">
      <c r="A38" s="9"/>
      <c r="B38" s="16" t="str">
        <f aca="false">IF(A38="","",IFERROR(INDEX(Reservas!$B$5:$B$104,MATCH(A38,Reservas!$A$5:$A$104,0)),"¿ID?"))</f>
        <v/>
      </c>
      <c r="C38" s="10"/>
      <c r="D38" s="10"/>
      <c r="E38" s="17"/>
      <c r="F38" s="9"/>
      <c r="G38" s="9"/>
      <c r="H38" s="15" t="str">
        <f aca="false">IF(G38="","",IF(OR(G38="Deteriorado",G38="Falta"),"Sí","No"))</f>
        <v/>
      </c>
      <c r="I38" s="10"/>
    </row>
    <row r="39" customFormat="false" ht="15" hidden="false" customHeight="false" outlineLevel="0" collapsed="false">
      <c r="A39" s="9"/>
      <c r="B39" s="16" t="str">
        <f aca="false">IF(A39="","",IFERROR(INDEX(Reservas!$B$5:$B$104,MATCH(A39,Reservas!$A$5:$A$104,0)),"¿ID?"))</f>
        <v/>
      </c>
      <c r="C39" s="10"/>
      <c r="D39" s="10"/>
      <c r="E39" s="17"/>
      <c r="F39" s="9"/>
      <c r="G39" s="9"/>
      <c r="H39" s="15" t="str">
        <f aca="false">IF(G39="","",IF(OR(G39="Deteriorado",G39="Falta"),"Sí","No"))</f>
        <v/>
      </c>
      <c r="I39" s="10"/>
    </row>
    <row r="40" customFormat="false" ht="15" hidden="false" customHeight="false" outlineLevel="0" collapsed="false">
      <c r="A40" s="9"/>
      <c r="B40" s="16" t="str">
        <f aca="false">IF(A40="","",IFERROR(INDEX(Reservas!$B$5:$B$104,MATCH(A40,Reservas!$A$5:$A$104,0)),"¿ID?"))</f>
        <v/>
      </c>
      <c r="C40" s="10"/>
      <c r="D40" s="10"/>
      <c r="E40" s="17"/>
      <c r="F40" s="9"/>
      <c r="G40" s="9"/>
      <c r="H40" s="15" t="str">
        <f aca="false">IF(G40="","",IF(OR(G40="Deteriorado",G40="Falta"),"Sí","No"))</f>
        <v/>
      </c>
      <c r="I40" s="10"/>
    </row>
    <row r="41" customFormat="false" ht="15" hidden="false" customHeight="false" outlineLevel="0" collapsed="false">
      <c r="A41" s="9"/>
      <c r="B41" s="16" t="str">
        <f aca="false">IF(A41="","",IFERROR(INDEX(Reservas!$B$5:$B$104,MATCH(A41,Reservas!$A$5:$A$104,0)),"¿ID?"))</f>
        <v/>
      </c>
      <c r="C41" s="10"/>
      <c r="D41" s="10"/>
      <c r="E41" s="17"/>
      <c r="F41" s="9"/>
      <c r="G41" s="9"/>
      <c r="H41" s="15" t="str">
        <f aca="false">IF(G41="","",IF(OR(G41="Deteriorado",G41="Falta"),"Sí","No"))</f>
        <v/>
      </c>
      <c r="I41" s="10"/>
    </row>
    <row r="42" customFormat="false" ht="15" hidden="false" customHeight="false" outlineLevel="0" collapsed="false">
      <c r="A42" s="9"/>
      <c r="B42" s="16" t="str">
        <f aca="false">IF(A42="","",IFERROR(INDEX(Reservas!$B$5:$B$104,MATCH(A42,Reservas!$A$5:$A$104,0)),"¿ID?"))</f>
        <v/>
      </c>
      <c r="C42" s="10"/>
      <c r="D42" s="10"/>
      <c r="E42" s="17"/>
      <c r="F42" s="9"/>
      <c r="G42" s="9"/>
      <c r="H42" s="15" t="str">
        <f aca="false">IF(G42="","",IF(OR(G42="Deteriorado",G42="Falta"),"Sí","No"))</f>
        <v/>
      </c>
      <c r="I42" s="10"/>
    </row>
    <row r="43" customFormat="false" ht="15" hidden="false" customHeight="false" outlineLevel="0" collapsed="false">
      <c r="A43" s="9"/>
      <c r="B43" s="16" t="str">
        <f aca="false">IF(A43="","",IFERROR(INDEX(Reservas!$B$5:$B$104,MATCH(A43,Reservas!$A$5:$A$104,0)),"¿ID?"))</f>
        <v/>
      </c>
      <c r="C43" s="10"/>
      <c r="D43" s="10"/>
      <c r="E43" s="17"/>
      <c r="F43" s="9"/>
      <c r="G43" s="9"/>
      <c r="H43" s="15" t="str">
        <f aca="false">IF(G43="","",IF(OR(G43="Deteriorado",G43="Falta"),"Sí","No"))</f>
        <v/>
      </c>
      <c r="I43" s="10"/>
    </row>
    <row r="44" customFormat="false" ht="15" hidden="false" customHeight="false" outlineLevel="0" collapsed="false">
      <c r="A44" s="9"/>
      <c r="B44" s="16" t="str">
        <f aca="false">IF(A44="","",IFERROR(INDEX(Reservas!$B$5:$B$104,MATCH(A44,Reservas!$A$5:$A$104,0)),"¿ID?"))</f>
        <v/>
      </c>
      <c r="C44" s="10"/>
      <c r="D44" s="10"/>
      <c r="E44" s="17"/>
      <c r="F44" s="9"/>
      <c r="G44" s="9"/>
      <c r="H44" s="15" t="str">
        <f aca="false">IF(G44="","",IF(OR(G44="Deteriorado",G44="Falta"),"Sí","No"))</f>
        <v/>
      </c>
      <c r="I44" s="10"/>
    </row>
    <row r="45" customFormat="false" ht="15" hidden="false" customHeight="false" outlineLevel="0" collapsed="false">
      <c r="A45" s="9"/>
      <c r="B45" s="16" t="str">
        <f aca="false">IF(A45="","",IFERROR(INDEX(Reservas!$B$5:$B$104,MATCH(A45,Reservas!$A$5:$A$104,0)),"¿ID?"))</f>
        <v/>
      </c>
      <c r="C45" s="10"/>
      <c r="D45" s="10"/>
      <c r="E45" s="17"/>
      <c r="F45" s="9"/>
      <c r="G45" s="9"/>
      <c r="H45" s="15" t="str">
        <f aca="false">IF(G45="","",IF(OR(G45="Deteriorado",G45="Falta"),"Sí","No"))</f>
        <v/>
      </c>
      <c r="I45" s="10"/>
    </row>
    <row r="46" customFormat="false" ht="15" hidden="false" customHeight="false" outlineLevel="0" collapsed="false">
      <c r="A46" s="9"/>
      <c r="B46" s="16" t="str">
        <f aca="false">IF(A46="","",IFERROR(INDEX(Reservas!$B$5:$B$104,MATCH(A46,Reservas!$A$5:$A$104,0)),"¿ID?"))</f>
        <v/>
      </c>
      <c r="C46" s="10"/>
      <c r="D46" s="10"/>
      <c r="E46" s="17"/>
      <c r="F46" s="9"/>
      <c r="G46" s="9"/>
      <c r="H46" s="15" t="str">
        <f aca="false">IF(G46="","",IF(OR(G46="Deteriorado",G46="Falta"),"Sí","No"))</f>
        <v/>
      </c>
      <c r="I46" s="10"/>
    </row>
    <row r="47" customFormat="false" ht="15" hidden="false" customHeight="false" outlineLevel="0" collapsed="false">
      <c r="A47" s="9"/>
      <c r="B47" s="16" t="str">
        <f aca="false">IF(A47="","",IFERROR(INDEX(Reservas!$B$5:$B$104,MATCH(A47,Reservas!$A$5:$A$104,0)),"¿ID?"))</f>
        <v/>
      </c>
      <c r="C47" s="10"/>
      <c r="D47" s="10"/>
      <c r="E47" s="17"/>
      <c r="F47" s="9"/>
      <c r="G47" s="9"/>
      <c r="H47" s="15" t="str">
        <f aca="false">IF(G47="","",IF(OR(G47="Deteriorado",G47="Falta"),"Sí","No"))</f>
        <v/>
      </c>
      <c r="I47" s="10"/>
    </row>
    <row r="48" customFormat="false" ht="15" hidden="false" customHeight="false" outlineLevel="0" collapsed="false">
      <c r="A48" s="9"/>
      <c r="B48" s="16" t="str">
        <f aca="false">IF(A48="","",IFERROR(INDEX(Reservas!$B$5:$B$104,MATCH(A48,Reservas!$A$5:$A$104,0)),"¿ID?"))</f>
        <v/>
      </c>
      <c r="C48" s="10"/>
      <c r="D48" s="10"/>
      <c r="E48" s="17"/>
      <c r="F48" s="9"/>
      <c r="G48" s="9"/>
      <c r="H48" s="15" t="str">
        <f aca="false">IF(G48="","",IF(OR(G48="Deteriorado",G48="Falta"),"Sí","No"))</f>
        <v/>
      </c>
      <c r="I48" s="10"/>
    </row>
    <row r="49" customFormat="false" ht="15" hidden="false" customHeight="false" outlineLevel="0" collapsed="false">
      <c r="A49" s="9"/>
      <c r="B49" s="16" t="str">
        <f aca="false">IF(A49="","",IFERROR(INDEX(Reservas!$B$5:$B$104,MATCH(A49,Reservas!$A$5:$A$104,0)),"¿ID?"))</f>
        <v/>
      </c>
      <c r="C49" s="10"/>
      <c r="D49" s="10"/>
      <c r="E49" s="17"/>
      <c r="F49" s="9"/>
      <c r="G49" s="9"/>
      <c r="H49" s="15" t="str">
        <f aca="false">IF(G49="","",IF(OR(G49="Deteriorado",G49="Falta"),"Sí","No"))</f>
        <v/>
      </c>
      <c r="I49" s="10"/>
    </row>
    <row r="50" customFormat="false" ht="15" hidden="false" customHeight="false" outlineLevel="0" collapsed="false">
      <c r="A50" s="9"/>
      <c r="B50" s="16" t="str">
        <f aca="false">IF(A50="","",IFERROR(INDEX(Reservas!$B$5:$B$104,MATCH(A50,Reservas!$A$5:$A$104,0)),"¿ID?"))</f>
        <v/>
      </c>
      <c r="C50" s="10"/>
      <c r="D50" s="10"/>
      <c r="E50" s="17"/>
      <c r="F50" s="9"/>
      <c r="G50" s="9"/>
      <c r="H50" s="15" t="str">
        <f aca="false">IF(G50="","",IF(OR(G50="Deteriorado",G50="Falta"),"Sí","No"))</f>
        <v/>
      </c>
      <c r="I50" s="10"/>
    </row>
    <row r="51" customFormat="false" ht="15" hidden="false" customHeight="false" outlineLevel="0" collapsed="false">
      <c r="A51" s="9"/>
      <c r="B51" s="16" t="str">
        <f aca="false">IF(A51="","",IFERROR(INDEX(Reservas!$B$5:$B$104,MATCH(A51,Reservas!$A$5:$A$104,0)),"¿ID?"))</f>
        <v/>
      </c>
      <c r="C51" s="10"/>
      <c r="D51" s="10"/>
      <c r="E51" s="17"/>
      <c r="F51" s="9"/>
      <c r="G51" s="9"/>
      <c r="H51" s="15" t="str">
        <f aca="false">IF(G51="","",IF(OR(G51="Deteriorado",G51="Falta"),"Sí","No"))</f>
        <v/>
      </c>
      <c r="I51" s="10"/>
    </row>
    <row r="52" customFormat="false" ht="15" hidden="false" customHeight="false" outlineLevel="0" collapsed="false">
      <c r="A52" s="9"/>
      <c r="B52" s="16" t="str">
        <f aca="false">IF(A52="","",IFERROR(INDEX(Reservas!$B$5:$B$104,MATCH(A52,Reservas!$A$5:$A$104,0)),"¿ID?"))</f>
        <v/>
      </c>
      <c r="C52" s="10"/>
      <c r="D52" s="10"/>
      <c r="E52" s="17"/>
      <c r="F52" s="9"/>
      <c r="G52" s="9"/>
      <c r="H52" s="15" t="str">
        <f aca="false">IF(G52="","",IF(OR(G52="Deteriorado",G52="Falta"),"Sí","No"))</f>
        <v/>
      </c>
      <c r="I52" s="10"/>
    </row>
    <row r="53" customFormat="false" ht="15" hidden="false" customHeight="false" outlineLevel="0" collapsed="false">
      <c r="A53" s="9"/>
      <c r="B53" s="16" t="str">
        <f aca="false">IF(A53="","",IFERROR(INDEX(Reservas!$B$5:$B$104,MATCH(A53,Reservas!$A$5:$A$104,0)),"¿ID?"))</f>
        <v/>
      </c>
      <c r="C53" s="10"/>
      <c r="D53" s="10"/>
      <c r="E53" s="17"/>
      <c r="F53" s="9"/>
      <c r="G53" s="9"/>
      <c r="H53" s="15" t="str">
        <f aca="false">IF(G53="","",IF(OR(G53="Deteriorado",G53="Falta"),"Sí","No"))</f>
        <v/>
      </c>
      <c r="I53" s="10"/>
    </row>
    <row r="54" customFormat="false" ht="15" hidden="false" customHeight="false" outlineLevel="0" collapsed="false">
      <c r="A54" s="9"/>
      <c r="B54" s="16" t="str">
        <f aca="false">IF(A54="","",IFERROR(INDEX(Reservas!$B$5:$B$104,MATCH(A54,Reservas!$A$5:$A$104,0)),"¿ID?"))</f>
        <v/>
      </c>
      <c r="C54" s="10"/>
      <c r="D54" s="10"/>
      <c r="E54" s="17"/>
      <c r="F54" s="9"/>
      <c r="G54" s="9"/>
      <c r="H54" s="15" t="str">
        <f aca="false">IF(G54="","",IF(OR(G54="Deteriorado",G54="Falta"),"Sí","No"))</f>
        <v/>
      </c>
      <c r="I54" s="10"/>
    </row>
    <row r="55" customFormat="false" ht="15" hidden="false" customHeight="false" outlineLevel="0" collapsed="false">
      <c r="A55" s="9"/>
      <c r="B55" s="16" t="str">
        <f aca="false">IF(A55="","",IFERROR(INDEX(Reservas!$B$5:$B$104,MATCH(A55,Reservas!$A$5:$A$104,0)),"¿ID?"))</f>
        <v/>
      </c>
      <c r="C55" s="10"/>
      <c r="D55" s="10"/>
      <c r="E55" s="17"/>
      <c r="F55" s="9"/>
      <c r="G55" s="9"/>
      <c r="H55" s="15" t="str">
        <f aca="false">IF(G55="","",IF(OR(G55="Deteriorado",G55="Falta"),"Sí","No"))</f>
        <v/>
      </c>
      <c r="I55" s="10"/>
    </row>
    <row r="56" customFormat="false" ht="15" hidden="false" customHeight="false" outlineLevel="0" collapsed="false">
      <c r="A56" s="9"/>
      <c r="B56" s="16" t="str">
        <f aca="false">IF(A56="","",IFERROR(INDEX(Reservas!$B$5:$B$104,MATCH(A56,Reservas!$A$5:$A$104,0)),"¿ID?"))</f>
        <v/>
      </c>
      <c r="C56" s="10"/>
      <c r="D56" s="10"/>
      <c r="E56" s="17"/>
      <c r="F56" s="9"/>
      <c r="G56" s="9"/>
      <c r="H56" s="15" t="str">
        <f aca="false">IF(G56="","",IF(OR(G56="Deteriorado",G56="Falta"),"Sí","No"))</f>
        <v/>
      </c>
      <c r="I56" s="10"/>
    </row>
    <row r="57" customFormat="false" ht="15" hidden="false" customHeight="false" outlineLevel="0" collapsed="false">
      <c r="A57" s="9"/>
      <c r="B57" s="16" t="str">
        <f aca="false">IF(A57="","",IFERROR(INDEX(Reservas!$B$5:$B$104,MATCH(A57,Reservas!$A$5:$A$104,0)),"¿ID?"))</f>
        <v/>
      </c>
      <c r="C57" s="10"/>
      <c r="D57" s="10"/>
      <c r="E57" s="17"/>
      <c r="F57" s="9"/>
      <c r="G57" s="9"/>
      <c r="H57" s="15" t="str">
        <f aca="false">IF(G57="","",IF(OR(G57="Deteriorado",G57="Falta"),"Sí","No"))</f>
        <v/>
      </c>
      <c r="I57" s="10"/>
    </row>
    <row r="58" customFormat="false" ht="15" hidden="false" customHeight="false" outlineLevel="0" collapsed="false">
      <c r="A58" s="9"/>
      <c r="B58" s="16" t="str">
        <f aca="false">IF(A58="","",IFERROR(INDEX(Reservas!$B$5:$B$104,MATCH(A58,Reservas!$A$5:$A$104,0)),"¿ID?"))</f>
        <v/>
      </c>
      <c r="C58" s="10"/>
      <c r="D58" s="10"/>
      <c r="E58" s="17"/>
      <c r="F58" s="9"/>
      <c r="G58" s="9"/>
      <c r="H58" s="15" t="str">
        <f aca="false">IF(G58="","",IF(OR(G58="Deteriorado",G58="Falta"),"Sí","No"))</f>
        <v/>
      </c>
      <c r="I58" s="10"/>
    </row>
    <row r="59" customFormat="false" ht="15" hidden="false" customHeight="false" outlineLevel="0" collapsed="false">
      <c r="A59" s="9"/>
      <c r="B59" s="16" t="str">
        <f aca="false">IF(A59="","",IFERROR(INDEX(Reservas!$B$5:$B$104,MATCH(A59,Reservas!$A$5:$A$104,0)),"¿ID?"))</f>
        <v/>
      </c>
      <c r="C59" s="10"/>
      <c r="D59" s="10"/>
      <c r="E59" s="17"/>
      <c r="F59" s="9"/>
      <c r="G59" s="9"/>
      <c r="H59" s="15" t="str">
        <f aca="false">IF(G59="","",IF(OR(G59="Deteriorado",G59="Falta"),"Sí","No"))</f>
        <v/>
      </c>
      <c r="I59" s="10"/>
    </row>
    <row r="60" customFormat="false" ht="15" hidden="false" customHeight="false" outlineLevel="0" collapsed="false">
      <c r="A60" s="9"/>
      <c r="B60" s="16" t="str">
        <f aca="false">IF(A60="","",IFERROR(INDEX(Reservas!$B$5:$B$104,MATCH(A60,Reservas!$A$5:$A$104,0)),"¿ID?"))</f>
        <v/>
      </c>
      <c r="C60" s="10"/>
      <c r="D60" s="10"/>
      <c r="E60" s="17"/>
      <c r="F60" s="9"/>
      <c r="G60" s="9"/>
      <c r="H60" s="15" t="str">
        <f aca="false">IF(G60="","",IF(OR(G60="Deteriorado",G60="Falta"),"Sí","No"))</f>
        <v/>
      </c>
      <c r="I60" s="10"/>
    </row>
    <row r="61" customFormat="false" ht="15" hidden="false" customHeight="false" outlineLevel="0" collapsed="false">
      <c r="A61" s="9"/>
      <c r="B61" s="16" t="str">
        <f aca="false">IF(A61="","",IFERROR(INDEX(Reservas!$B$5:$B$104,MATCH(A61,Reservas!$A$5:$A$104,0)),"¿ID?"))</f>
        <v/>
      </c>
      <c r="C61" s="10"/>
      <c r="D61" s="10"/>
      <c r="E61" s="17"/>
      <c r="F61" s="9"/>
      <c r="G61" s="9"/>
      <c r="H61" s="15" t="str">
        <f aca="false">IF(G61="","",IF(OR(G61="Deteriorado",G61="Falta"),"Sí","No"))</f>
        <v/>
      </c>
      <c r="I61" s="10"/>
    </row>
    <row r="62" customFormat="false" ht="15" hidden="false" customHeight="false" outlineLevel="0" collapsed="false">
      <c r="A62" s="9"/>
      <c r="B62" s="16" t="str">
        <f aca="false">IF(A62="","",IFERROR(INDEX(Reservas!$B$5:$B$104,MATCH(A62,Reservas!$A$5:$A$104,0)),"¿ID?"))</f>
        <v/>
      </c>
      <c r="C62" s="10"/>
      <c r="D62" s="10"/>
      <c r="E62" s="17"/>
      <c r="F62" s="9"/>
      <c r="G62" s="9"/>
      <c r="H62" s="15" t="str">
        <f aca="false">IF(G62="","",IF(OR(G62="Deteriorado",G62="Falta"),"Sí","No"))</f>
        <v/>
      </c>
      <c r="I62" s="10"/>
    </row>
    <row r="63" customFormat="false" ht="15" hidden="false" customHeight="false" outlineLevel="0" collapsed="false">
      <c r="A63" s="9"/>
      <c r="B63" s="16" t="str">
        <f aca="false">IF(A63="","",IFERROR(INDEX(Reservas!$B$5:$B$104,MATCH(A63,Reservas!$A$5:$A$104,0)),"¿ID?"))</f>
        <v/>
      </c>
      <c r="C63" s="10"/>
      <c r="D63" s="10"/>
      <c r="E63" s="17"/>
      <c r="F63" s="9"/>
      <c r="G63" s="9"/>
      <c r="H63" s="15" t="str">
        <f aca="false">IF(G63="","",IF(OR(G63="Deteriorado",G63="Falta"),"Sí","No"))</f>
        <v/>
      </c>
      <c r="I63" s="10"/>
    </row>
    <row r="64" customFormat="false" ht="15" hidden="false" customHeight="false" outlineLevel="0" collapsed="false">
      <c r="A64" s="9"/>
      <c r="B64" s="16" t="str">
        <f aca="false">IF(A64="","",IFERROR(INDEX(Reservas!$B$5:$B$104,MATCH(A64,Reservas!$A$5:$A$104,0)),"¿ID?"))</f>
        <v/>
      </c>
      <c r="C64" s="10"/>
      <c r="D64" s="10"/>
      <c r="E64" s="17"/>
      <c r="F64" s="9"/>
      <c r="G64" s="9"/>
      <c r="H64" s="15" t="str">
        <f aca="false">IF(G64="","",IF(OR(G64="Deteriorado",G64="Falta"),"Sí","No"))</f>
        <v/>
      </c>
      <c r="I64" s="10"/>
    </row>
    <row r="65" customFormat="false" ht="15" hidden="false" customHeight="false" outlineLevel="0" collapsed="false">
      <c r="A65" s="9"/>
      <c r="B65" s="16" t="str">
        <f aca="false">IF(A65="","",IFERROR(INDEX(Reservas!$B$5:$B$104,MATCH(A65,Reservas!$A$5:$A$104,0)),"¿ID?"))</f>
        <v/>
      </c>
      <c r="C65" s="10"/>
      <c r="D65" s="10"/>
      <c r="E65" s="17"/>
      <c r="F65" s="9"/>
      <c r="G65" s="9"/>
      <c r="H65" s="15" t="str">
        <f aca="false">IF(G65="","",IF(OR(G65="Deteriorado",G65="Falta"),"Sí","No"))</f>
        <v/>
      </c>
      <c r="I65" s="10"/>
    </row>
    <row r="66" customFormat="false" ht="15" hidden="false" customHeight="false" outlineLevel="0" collapsed="false">
      <c r="A66" s="9"/>
      <c r="B66" s="16" t="str">
        <f aca="false">IF(A66="","",IFERROR(INDEX(Reservas!$B$5:$B$104,MATCH(A66,Reservas!$A$5:$A$104,0)),"¿ID?"))</f>
        <v/>
      </c>
      <c r="C66" s="10"/>
      <c r="D66" s="10"/>
      <c r="E66" s="17"/>
      <c r="F66" s="9"/>
      <c r="G66" s="9"/>
      <c r="H66" s="15" t="str">
        <f aca="false">IF(G66="","",IF(OR(G66="Deteriorado",G66="Falta"),"Sí","No"))</f>
        <v/>
      </c>
      <c r="I66" s="10"/>
    </row>
    <row r="67" customFormat="false" ht="15" hidden="false" customHeight="false" outlineLevel="0" collapsed="false">
      <c r="A67" s="9"/>
      <c r="B67" s="16" t="str">
        <f aca="false">IF(A67="","",IFERROR(INDEX(Reservas!$B$5:$B$104,MATCH(A67,Reservas!$A$5:$A$104,0)),"¿ID?"))</f>
        <v/>
      </c>
      <c r="C67" s="10"/>
      <c r="D67" s="10"/>
      <c r="E67" s="17"/>
      <c r="F67" s="9"/>
      <c r="G67" s="9"/>
      <c r="H67" s="15" t="str">
        <f aca="false">IF(G67="","",IF(OR(G67="Deteriorado",G67="Falta"),"Sí","No"))</f>
        <v/>
      </c>
      <c r="I67" s="10"/>
    </row>
    <row r="68" customFormat="false" ht="15" hidden="false" customHeight="false" outlineLevel="0" collapsed="false">
      <c r="A68" s="9"/>
      <c r="B68" s="16" t="str">
        <f aca="false">IF(A68="","",IFERROR(INDEX(Reservas!$B$5:$B$104,MATCH(A68,Reservas!$A$5:$A$104,0)),"¿ID?"))</f>
        <v/>
      </c>
      <c r="C68" s="10"/>
      <c r="D68" s="10"/>
      <c r="E68" s="17"/>
      <c r="F68" s="9"/>
      <c r="G68" s="9"/>
      <c r="H68" s="15" t="str">
        <f aca="false">IF(G68="","",IF(OR(G68="Deteriorado",G68="Falta"),"Sí","No"))</f>
        <v/>
      </c>
      <c r="I68" s="10"/>
    </row>
    <row r="69" customFormat="false" ht="15" hidden="false" customHeight="false" outlineLevel="0" collapsed="false">
      <c r="A69" s="9"/>
      <c r="B69" s="16" t="str">
        <f aca="false">IF(A69="","",IFERROR(INDEX(Reservas!$B$5:$B$104,MATCH(A69,Reservas!$A$5:$A$104,0)),"¿ID?"))</f>
        <v/>
      </c>
      <c r="C69" s="10"/>
      <c r="D69" s="10"/>
      <c r="E69" s="17"/>
      <c r="F69" s="9"/>
      <c r="G69" s="9"/>
      <c r="H69" s="15" t="str">
        <f aca="false">IF(G69="","",IF(OR(G69="Deteriorado",G69="Falta"),"Sí","No"))</f>
        <v/>
      </c>
      <c r="I69" s="10"/>
    </row>
    <row r="70" customFormat="false" ht="15" hidden="false" customHeight="false" outlineLevel="0" collapsed="false">
      <c r="A70" s="9"/>
      <c r="B70" s="16" t="str">
        <f aca="false">IF(A70="","",IFERROR(INDEX(Reservas!$B$5:$B$104,MATCH(A70,Reservas!$A$5:$A$104,0)),"¿ID?"))</f>
        <v/>
      </c>
      <c r="C70" s="10"/>
      <c r="D70" s="10"/>
      <c r="E70" s="17"/>
      <c r="F70" s="9"/>
      <c r="G70" s="9"/>
      <c r="H70" s="15" t="str">
        <f aca="false">IF(G70="","",IF(OR(G70="Deteriorado",G70="Falta"),"Sí","No"))</f>
        <v/>
      </c>
      <c r="I70" s="10"/>
    </row>
    <row r="71" customFormat="false" ht="15" hidden="false" customHeight="false" outlineLevel="0" collapsed="false">
      <c r="A71" s="9"/>
      <c r="B71" s="16" t="str">
        <f aca="false">IF(A71="","",IFERROR(INDEX(Reservas!$B$5:$B$104,MATCH(A71,Reservas!$A$5:$A$104,0)),"¿ID?"))</f>
        <v/>
      </c>
      <c r="C71" s="10"/>
      <c r="D71" s="10"/>
      <c r="E71" s="17"/>
      <c r="F71" s="9"/>
      <c r="G71" s="9"/>
      <c r="H71" s="15" t="str">
        <f aca="false">IF(G71="","",IF(OR(G71="Deteriorado",G71="Falta"),"Sí","No"))</f>
        <v/>
      </c>
      <c r="I71" s="10"/>
    </row>
    <row r="72" customFormat="false" ht="15" hidden="false" customHeight="false" outlineLevel="0" collapsed="false">
      <c r="A72" s="9"/>
      <c r="B72" s="16" t="str">
        <f aca="false">IF(A72="","",IFERROR(INDEX(Reservas!$B$5:$B$104,MATCH(A72,Reservas!$A$5:$A$104,0)),"¿ID?"))</f>
        <v/>
      </c>
      <c r="C72" s="10"/>
      <c r="D72" s="10"/>
      <c r="E72" s="17"/>
      <c r="F72" s="9"/>
      <c r="G72" s="9"/>
      <c r="H72" s="15" t="str">
        <f aca="false">IF(G72="","",IF(OR(G72="Deteriorado",G72="Falta"),"Sí","No"))</f>
        <v/>
      </c>
      <c r="I72" s="10"/>
    </row>
    <row r="73" customFormat="false" ht="15" hidden="false" customHeight="false" outlineLevel="0" collapsed="false">
      <c r="A73" s="9"/>
      <c r="B73" s="16" t="str">
        <f aca="false">IF(A73="","",IFERROR(INDEX(Reservas!$B$5:$B$104,MATCH(A73,Reservas!$A$5:$A$104,0)),"¿ID?"))</f>
        <v/>
      </c>
      <c r="C73" s="10"/>
      <c r="D73" s="10"/>
      <c r="E73" s="17"/>
      <c r="F73" s="9"/>
      <c r="G73" s="9"/>
      <c r="H73" s="15" t="str">
        <f aca="false">IF(G73="","",IF(OR(G73="Deteriorado",G73="Falta"),"Sí","No"))</f>
        <v/>
      </c>
      <c r="I73" s="10"/>
    </row>
    <row r="74" customFormat="false" ht="15" hidden="false" customHeight="false" outlineLevel="0" collapsed="false">
      <c r="A74" s="9"/>
      <c r="B74" s="16" t="str">
        <f aca="false">IF(A74="","",IFERROR(INDEX(Reservas!$B$5:$B$104,MATCH(A74,Reservas!$A$5:$A$104,0)),"¿ID?"))</f>
        <v/>
      </c>
      <c r="C74" s="10"/>
      <c r="D74" s="10"/>
      <c r="E74" s="17"/>
      <c r="F74" s="9"/>
      <c r="G74" s="9"/>
      <c r="H74" s="15" t="str">
        <f aca="false">IF(G74="","",IF(OR(G74="Deteriorado",G74="Falta"),"Sí","No"))</f>
        <v/>
      </c>
      <c r="I74" s="10"/>
    </row>
    <row r="75" customFormat="false" ht="15" hidden="false" customHeight="false" outlineLevel="0" collapsed="false">
      <c r="A75" s="9"/>
      <c r="B75" s="16" t="str">
        <f aca="false">IF(A75="","",IFERROR(INDEX(Reservas!$B$5:$B$104,MATCH(A75,Reservas!$A$5:$A$104,0)),"¿ID?"))</f>
        <v/>
      </c>
      <c r="C75" s="10"/>
      <c r="D75" s="10"/>
      <c r="E75" s="17"/>
      <c r="F75" s="9"/>
      <c r="G75" s="9"/>
      <c r="H75" s="15" t="str">
        <f aca="false">IF(G75="","",IF(OR(G75="Deteriorado",G75="Falta"),"Sí","No"))</f>
        <v/>
      </c>
      <c r="I75" s="10"/>
    </row>
    <row r="76" customFormat="false" ht="15" hidden="false" customHeight="false" outlineLevel="0" collapsed="false">
      <c r="A76" s="9"/>
      <c r="B76" s="16" t="str">
        <f aca="false">IF(A76="","",IFERROR(INDEX(Reservas!$B$5:$B$104,MATCH(A76,Reservas!$A$5:$A$104,0)),"¿ID?"))</f>
        <v/>
      </c>
      <c r="C76" s="10"/>
      <c r="D76" s="10"/>
      <c r="E76" s="17"/>
      <c r="F76" s="9"/>
      <c r="G76" s="9"/>
      <c r="H76" s="15" t="str">
        <f aca="false">IF(G76="","",IF(OR(G76="Deteriorado",G76="Falta"),"Sí","No"))</f>
        <v/>
      </c>
      <c r="I76" s="10"/>
    </row>
    <row r="77" customFormat="false" ht="15" hidden="false" customHeight="false" outlineLevel="0" collapsed="false">
      <c r="A77" s="9"/>
      <c r="B77" s="16" t="str">
        <f aca="false">IF(A77="","",IFERROR(INDEX(Reservas!$B$5:$B$104,MATCH(A77,Reservas!$A$5:$A$104,0)),"¿ID?"))</f>
        <v/>
      </c>
      <c r="C77" s="10"/>
      <c r="D77" s="10"/>
      <c r="E77" s="17"/>
      <c r="F77" s="9"/>
      <c r="G77" s="9"/>
      <c r="H77" s="15" t="str">
        <f aca="false">IF(G77="","",IF(OR(G77="Deteriorado",G77="Falta"),"Sí","No"))</f>
        <v/>
      </c>
      <c r="I77" s="10"/>
    </row>
    <row r="78" customFormat="false" ht="15" hidden="false" customHeight="false" outlineLevel="0" collapsed="false">
      <c r="A78" s="9"/>
      <c r="B78" s="16" t="str">
        <f aca="false">IF(A78="","",IFERROR(INDEX(Reservas!$B$5:$B$104,MATCH(A78,Reservas!$A$5:$A$104,0)),"¿ID?"))</f>
        <v/>
      </c>
      <c r="C78" s="10"/>
      <c r="D78" s="10"/>
      <c r="E78" s="17"/>
      <c r="F78" s="9"/>
      <c r="G78" s="9"/>
      <c r="H78" s="15" t="str">
        <f aca="false">IF(G78="","",IF(OR(G78="Deteriorado",G78="Falta"),"Sí","No"))</f>
        <v/>
      </c>
      <c r="I78" s="10"/>
    </row>
    <row r="79" customFormat="false" ht="15" hidden="false" customHeight="false" outlineLevel="0" collapsed="false">
      <c r="A79" s="9"/>
      <c r="B79" s="16" t="str">
        <f aca="false">IF(A79="","",IFERROR(INDEX(Reservas!$B$5:$B$104,MATCH(A79,Reservas!$A$5:$A$104,0)),"¿ID?"))</f>
        <v/>
      </c>
      <c r="C79" s="10"/>
      <c r="D79" s="10"/>
      <c r="E79" s="17"/>
      <c r="F79" s="9"/>
      <c r="G79" s="9"/>
      <c r="H79" s="15" t="str">
        <f aca="false">IF(G79="","",IF(OR(G79="Deteriorado",G79="Falta"),"Sí","No"))</f>
        <v/>
      </c>
      <c r="I79" s="10"/>
    </row>
    <row r="80" customFormat="false" ht="15" hidden="false" customHeight="false" outlineLevel="0" collapsed="false">
      <c r="A80" s="9"/>
      <c r="B80" s="16" t="str">
        <f aca="false">IF(A80="","",IFERROR(INDEX(Reservas!$B$5:$B$104,MATCH(A80,Reservas!$A$5:$A$104,0)),"¿ID?"))</f>
        <v/>
      </c>
      <c r="C80" s="10"/>
      <c r="D80" s="10"/>
      <c r="E80" s="17"/>
      <c r="F80" s="9"/>
      <c r="G80" s="9"/>
      <c r="H80" s="15" t="str">
        <f aca="false">IF(G80="","",IF(OR(G80="Deteriorado",G80="Falta"),"Sí","No"))</f>
        <v/>
      </c>
      <c r="I80" s="10"/>
    </row>
    <row r="81" customFormat="false" ht="15" hidden="false" customHeight="false" outlineLevel="0" collapsed="false">
      <c r="A81" s="9"/>
      <c r="B81" s="16" t="str">
        <f aca="false">IF(A81="","",IFERROR(INDEX(Reservas!$B$5:$B$104,MATCH(A81,Reservas!$A$5:$A$104,0)),"¿ID?"))</f>
        <v/>
      </c>
      <c r="C81" s="10"/>
      <c r="D81" s="10"/>
      <c r="E81" s="17"/>
      <c r="F81" s="9"/>
      <c r="G81" s="9"/>
      <c r="H81" s="15" t="str">
        <f aca="false">IF(G81="","",IF(OR(G81="Deteriorado",G81="Falta"),"Sí","No"))</f>
        <v/>
      </c>
      <c r="I81" s="10"/>
    </row>
    <row r="82" customFormat="false" ht="15" hidden="false" customHeight="false" outlineLevel="0" collapsed="false">
      <c r="A82" s="9"/>
      <c r="B82" s="16" t="str">
        <f aca="false">IF(A82="","",IFERROR(INDEX(Reservas!$B$5:$B$104,MATCH(A82,Reservas!$A$5:$A$104,0)),"¿ID?"))</f>
        <v/>
      </c>
      <c r="C82" s="10"/>
      <c r="D82" s="10"/>
      <c r="E82" s="17"/>
      <c r="F82" s="9"/>
      <c r="G82" s="9"/>
      <c r="H82" s="15" t="str">
        <f aca="false">IF(G82="","",IF(OR(G82="Deteriorado",G82="Falta"),"Sí","No"))</f>
        <v/>
      </c>
      <c r="I82" s="10"/>
    </row>
    <row r="83" customFormat="false" ht="15" hidden="false" customHeight="false" outlineLevel="0" collapsed="false">
      <c r="A83" s="9"/>
      <c r="B83" s="16" t="str">
        <f aca="false">IF(A83="","",IFERROR(INDEX(Reservas!$B$5:$B$104,MATCH(A83,Reservas!$A$5:$A$104,0)),"¿ID?"))</f>
        <v/>
      </c>
      <c r="C83" s="10"/>
      <c r="D83" s="10"/>
      <c r="E83" s="17"/>
      <c r="F83" s="9"/>
      <c r="G83" s="9"/>
      <c r="H83" s="15" t="str">
        <f aca="false">IF(G83="","",IF(OR(G83="Deteriorado",G83="Falta"),"Sí","No"))</f>
        <v/>
      </c>
      <c r="I83" s="10"/>
    </row>
    <row r="84" customFormat="false" ht="15" hidden="false" customHeight="false" outlineLevel="0" collapsed="false">
      <c r="A84" s="9"/>
      <c r="B84" s="16" t="str">
        <f aca="false">IF(A84="","",IFERROR(INDEX(Reservas!$B$5:$B$104,MATCH(A84,Reservas!$A$5:$A$104,0)),"¿ID?"))</f>
        <v/>
      </c>
      <c r="C84" s="10"/>
      <c r="D84" s="10"/>
      <c r="E84" s="17"/>
      <c r="F84" s="9"/>
      <c r="G84" s="9"/>
      <c r="H84" s="15" t="str">
        <f aca="false">IF(G84="","",IF(OR(G84="Deteriorado",G84="Falta"),"Sí","No"))</f>
        <v/>
      </c>
      <c r="I84" s="10"/>
    </row>
    <row r="85" customFormat="false" ht="15" hidden="false" customHeight="false" outlineLevel="0" collapsed="false">
      <c r="A85" s="9"/>
      <c r="B85" s="16" t="str">
        <f aca="false">IF(A85="","",IFERROR(INDEX(Reservas!$B$5:$B$104,MATCH(A85,Reservas!$A$5:$A$104,0)),"¿ID?"))</f>
        <v/>
      </c>
      <c r="C85" s="10"/>
      <c r="D85" s="10"/>
      <c r="E85" s="17"/>
      <c r="F85" s="9"/>
      <c r="G85" s="9"/>
      <c r="H85" s="15" t="str">
        <f aca="false">IF(G85="","",IF(OR(G85="Deteriorado",G85="Falta"),"Sí","No"))</f>
        <v/>
      </c>
      <c r="I85" s="10"/>
    </row>
    <row r="86" customFormat="false" ht="15" hidden="false" customHeight="false" outlineLevel="0" collapsed="false">
      <c r="A86" s="9"/>
      <c r="B86" s="16" t="str">
        <f aca="false">IF(A86="","",IFERROR(INDEX(Reservas!$B$5:$B$104,MATCH(A86,Reservas!$A$5:$A$104,0)),"¿ID?"))</f>
        <v/>
      </c>
      <c r="C86" s="10"/>
      <c r="D86" s="10"/>
      <c r="E86" s="17"/>
      <c r="F86" s="9"/>
      <c r="G86" s="9"/>
      <c r="H86" s="15" t="str">
        <f aca="false">IF(G86="","",IF(OR(G86="Deteriorado",G86="Falta"),"Sí","No"))</f>
        <v/>
      </c>
      <c r="I86" s="10"/>
    </row>
    <row r="87" customFormat="false" ht="15" hidden="false" customHeight="false" outlineLevel="0" collapsed="false">
      <c r="A87" s="9"/>
      <c r="B87" s="16" t="str">
        <f aca="false">IF(A87="","",IFERROR(INDEX(Reservas!$B$5:$B$104,MATCH(A87,Reservas!$A$5:$A$104,0)),"¿ID?"))</f>
        <v/>
      </c>
      <c r="C87" s="10"/>
      <c r="D87" s="10"/>
      <c r="E87" s="17"/>
      <c r="F87" s="9"/>
      <c r="G87" s="9"/>
      <c r="H87" s="15" t="str">
        <f aca="false">IF(G87="","",IF(OR(G87="Deteriorado",G87="Falta"),"Sí","No"))</f>
        <v/>
      </c>
      <c r="I87" s="10"/>
    </row>
    <row r="88" customFormat="false" ht="15" hidden="false" customHeight="false" outlineLevel="0" collapsed="false">
      <c r="A88" s="9"/>
      <c r="B88" s="16" t="str">
        <f aca="false">IF(A88="","",IFERROR(INDEX(Reservas!$B$5:$B$104,MATCH(A88,Reservas!$A$5:$A$104,0)),"¿ID?"))</f>
        <v/>
      </c>
      <c r="C88" s="10"/>
      <c r="D88" s="10"/>
      <c r="E88" s="17"/>
      <c r="F88" s="9"/>
      <c r="G88" s="9"/>
      <c r="H88" s="15" t="str">
        <f aca="false">IF(G88="","",IF(OR(G88="Deteriorado",G88="Falta"),"Sí","No"))</f>
        <v/>
      </c>
      <c r="I88" s="10"/>
    </row>
    <row r="89" customFormat="false" ht="15" hidden="false" customHeight="false" outlineLevel="0" collapsed="false">
      <c r="A89" s="9"/>
      <c r="B89" s="16" t="str">
        <f aca="false">IF(A89="","",IFERROR(INDEX(Reservas!$B$5:$B$104,MATCH(A89,Reservas!$A$5:$A$104,0)),"¿ID?"))</f>
        <v/>
      </c>
      <c r="C89" s="10"/>
      <c r="D89" s="10"/>
      <c r="E89" s="17"/>
      <c r="F89" s="9"/>
      <c r="G89" s="9"/>
      <c r="H89" s="15" t="str">
        <f aca="false">IF(G89="","",IF(OR(G89="Deteriorado",G89="Falta"),"Sí","No"))</f>
        <v/>
      </c>
      <c r="I89" s="10"/>
    </row>
    <row r="90" customFormat="false" ht="15" hidden="false" customHeight="false" outlineLevel="0" collapsed="false">
      <c r="A90" s="9"/>
      <c r="B90" s="16" t="str">
        <f aca="false">IF(A90="","",IFERROR(INDEX(Reservas!$B$5:$B$104,MATCH(A90,Reservas!$A$5:$A$104,0)),"¿ID?"))</f>
        <v/>
      </c>
      <c r="C90" s="10"/>
      <c r="D90" s="10"/>
      <c r="E90" s="17"/>
      <c r="F90" s="9"/>
      <c r="G90" s="9"/>
      <c r="H90" s="15" t="str">
        <f aca="false">IF(G90="","",IF(OR(G90="Deteriorado",G90="Falta"),"Sí","No"))</f>
        <v/>
      </c>
      <c r="I90" s="10"/>
    </row>
    <row r="91" customFormat="false" ht="15" hidden="false" customHeight="false" outlineLevel="0" collapsed="false">
      <c r="A91" s="9"/>
      <c r="B91" s="16" t="str">
        <f aca="false">IF(A91="","",IFERROR(INDEX(Reservas!$B$5:$B$104,MATCH(A91,Reservas!$A$5:$A$104,0)),"¿ID?"))</f>
        <v/>
      </c>
      <c r="C91" s="10"/>
      <c r="D91" s="10"/>
      <c r="E91" s="17"/>
      <c r="F91" s="9"/>
      <c r="G91" s="9"/>
      <c r="H91" s="15" t="str">
        <f aca="false">IF(G91="","",IF(OR(G91="Deteriorado",G91="Falta"),"Sí","No"))</f>
        <v/>
      </c>
      <c r="I91" s="10"/>
    </row>
    <row r="92" customFormat="false" ht="15" hidden="false" customHeight="false" outlineLevel="0" collapsed="false">
      <c r="A92" s="9"/>
      <c r="B92" s="16" t="str">
        <f aca="false">IF(A92="","",IFERROR(INDEX(Reservas!$B$5:$B$104,MATCH(A92,Reservas!$A$5:$A$104,0)),"¿ID?"))</f>
        <v/>
      </c>
      <c r="C92" s="10"/>
      <c r="D92" s="10"/>
      <c r="E92" s="17"/>
      <c r="F92" s="9"/>
      <c r="G92" s="9"/>
      <c r="H92" s="15" t="str">
        <f aca="false">IF(G92="","",IF(OR(G92="Deteriorado",G92="Falta"),"Sí","No"))</f>
        <v/>
      </c>
      <c r="I92" s="10"/>
    </row>
    <row r="93" customFormat="false" ht="15" hidden="false" customHeight="false" outlineLevel="0" collapsed="false">
      <c r="A93" s="9"/>
      <c r="B93" s="16" t="str">
        <f aca="false">IF(A93="","",IFERROR(INDEX(Reservas!$B$5:$B$104,MATCH(A93,Reservas!$A$5:$A$104,0)),"¿ID?"))</f>
        <v/>
      </c>
      <c r="C93" s="10"/>
      <c r="D93" s="10"/>
      <c r="E93" s="17"/>
      <c r="F93" s="9"/>
      <c r="G93" s="9"/>
      <c r="H93" s="15" t="str">
        <f aca="false">IF(G93="","",IF(OR(G93="Deteriorado",G93="Falta"),"Sí","No"))</f>
        <v/>
      </c>
      <c r="I93" s="10"/>
    </row>
    <row r="94" customFormat="false" ht="15" hidden="false" customHeight="false" outlineLevel="0" collapsed="false">
      <c r="A94" s="9"/>
      <c r="B94" s="16" t="str">
        <f aca="false">IF(A94="","",IFERROR(INDEX(Reservas!$B$5:$B$104,MATCH(A94,Reservas!$A$5:$A$104,0)),"¿ID?"))</f>
        <v/>
      </c>
      <c r="C94" s="10"/>
      <c r="D94" s="10"/>
      <c r="E94" s="17"/>
      <c r="F94" s="9"/>
      <c r="G94" s="9"/>
      <c r="H94" s="15" t="str">
        <f aca="false">IF(G94="","",IF(OR(G94="Deteriorado",G94="Falta"),"Sí","No"))</f>
        <v/>
      </c>
      <c r="I94" s="10"/>
    </row>
    <row r="95" customFormat="false" ht="15" hidden="false" customHeight="false" outlineLevel="0" collapsed="false">
      <c r="A95" s="9"/>
      <c r="B95" s="16" t="str">
        <f aca="false">IF(A95="","",IFERROR(INDEX(Reservas!$B$5:$B$104,MATCH(A95,Reservas!$A$5:$A$104,0)),"¿ID?"))</f>
        <v/>
      </c>
      <c r="C95" s="10"/>
      <c r="D95" s="10"/>
      <c r="E95" s="17"/>
      <c r="F95" s="9"/>
      <c r="G95" s="9"/>
      <c r="H95" s="15" t="str">
        <f aca="false">IF(G95="","",IF(OR(G95="Deteriorado",G95="Falta"),"Sí","No"))</f>
        <v/>
      </c>
      <c r="I95" s="10"/>
    </row>
    <row r="96" customFormat="false" ht="15" hidden="false" customHeight="false" outlineLevel="0" collapsed="false">
      <c r="A96" s="9"/>
      <c r="B96" s="16" t="str">
        <f aca="false">IF(A96="","",IFERROR(INDEX(Reservas!$B$5:$B$104,MATCH(A96,Reservas!$A$5:$A$104,0)),"¿ID?"))</f>
        <v/>
      </c>
      <c r="C96" s="10"/>
      <c r="D96" s="10"/>
      <c r="E96" s="17"/>
      <c r="F96" s="9"/>
      <c r="G96" s="9"/>
      <c r="H96" s="15" t="str">
        <f aca="false">IF(G96="","",IF(OR(G96="Deteriorado",G96="Falta"),"Sí","No"))</f>
        <v/>
      </c>
      <c r="I96" s="10"/>
    </row>
    <row r="97" customFormat="false" ht="15" hidden="false" customHeight="false" outlineLevel="0" collapsed="false">
      <c r="A97" s="9"/>
      <c r="B97" s="16" t="str">
        <f aca="false">IF(A97="","",IFERROR(INDEX(Reservas!$B$5:$B$104,MATCH(A97,Reservas!$A$5:$A$104,0)),"¿ID?"))</f>
        <v/>
      </c>
      <c r="C97" s="10"/>
      <c r="D97" s="10"/>
      <c r="E97" s="17"/>
      <c r="F97" s="9"/>
      <c r="G97" s="9"/>
      <c r="H97" s="15" t="str">
        <f aca="false">IF(G97="","",IF(OR(G97="Deteriorado",G97="Falta"),"Sí","No"))</f>
        <v/>
      </c>
      <c r="I97" s="10"/>
    </row>
    <row r="98" customFormat="false" ht="15" hidden="false" customHeight="false" outlineLevel="0" collapsed="false">
      <c r="A98" s="9"/>
      <c r="B98" s="16" t="str">
        <f aca="false">IF(A98="","",IFERROR(INDEX(Reservas!$B$5:$B$104,MATCH(A98,Reservas!$A$5:$A$104,0)),"¿ID?"))</f>
        <v/>
      </c>
      <c r="C98" s="10"/>
      <c r="D98" s="10"/>
      <c r="E98" s="17"/>
      <c r="F98" s="9"/>
      <c r="G98" s="9"/>
      <c r="H98" s="15" t="str">
        <f aca="false">IF(G98="","",IF(OR(G98="Deteriorado",G98="Falta"),"Sí","No"))</f>
        <v/>
      </c>
      <c r="I98" s="10"/>
    </row>
    <row r="99" customFormat="false" ht="15" hidden="false" customHeight="false" outlineLevel="0" collapsed="false">
      <c r="A99" s="9"/>
      <c r="B99" s="16" t="str">
        <f aca="false">IF(A99="","",IFERROR(INDEX(Reservas!$B$5:$B$104,MATCH(A99,Reservas!$A$5:$A$104,0)),"¿ID?"))</f>
        <v/>
      </c>
      <c r="C99" s="10"/>
      <c r="D99" s="10"/>
      <c r="E99" s="17"/>
      <c r="F99" s="9"/>
      <c r="G99" s="9"/>
      <c r="H99" s="15" t="str">
        <f aca="false">IF(G99="","",IF(OR(G99="Deteriorado",G99="Falta"),"Sí","No"))</f>
        <v/>
      </c>
      <c r="I99" s="10"/>
    </row>
    <row r="100" customFormat="false" ht="15" hidden="false" customHeight="false" outlineLevel="0" collapsed="false">
      <c r="A100" s="9"/>
      <c r="B100" s="16" t="str">
        <f aca="false">IF(A100="","",IFERROR(INDEX(Reservas!$B$5:$B$104,MATCH(A100,Reservas!$A$5:$A$104,0)),"¿ID?"))</f>
        <v/>
      </c>
      <c r="C100" s="10"/>
      <c r="D100" s="10"/>
      <c r="E100" s="17"/>
      <c r="F100" s="9"/>
      <c r="G100" s="9"/>
      <c r="H100" s="15" t="str">
        <f aca="false">IF(G100="","",IF(OR(G100="Deteriorado",G100="Falta"),"Sí","No"))</f>
        <v/>
      </c>
      <c r="I100" s="10"/>
    </row>
    <row r="101" customFormat="false" ht="15" hidden="false" customHeight="false" outlineLevel="0" collapsed="false">
      <c r="A101" s="9"/>
      <c r="B101" s="16" t="str">
        <f aca="false">IF(A101="","",IFERROR(INDEX(Reservas!$B$5:$B$104,MATCH(A101,Reservas!$A$5:$A$104,0)),"¿ID?"))</f>
        <v/>
      </c>
      <c r="C101" s="10"/>
      <c r="D101" s="10"/>
      <c r="E101" s="17"/>
      <c r="F101" s="9"/>
      <c r="G101" s="9"/>
      <c r="H101" s="15" t="str">
        <f aca="false">IF(G101="","",IF(OR(G101="Deteriorado",G101="Falta"),"Sí","No"))</f>
        <v/>
      </c>
      <c r="I101" s="10"/>
    </row>
    <row r="102" customFormat="false" ht="15" hidden="false" customHeight="false" outlineLevel="0" collapsed="false">
      <c r="A102" s="9"/>
      <c r="B102" s="16" t="str">
        <f aca="false">IF(A102="","",IFERROR(INDEX(Reservas!$B$5:$B$104,MATCH(A102,Reservas!$A$5:$A$104,0)),"¿ID?"))</f>
        <v/>
      </c>
      <c r="C102" s="10"/>
      <c r="D102" s="10"/>
      <c r="E102" s="17"/>
      <c r="F102" s="9"/>
      <c r="G102" s="9"/>
      <c r="H102" s="15" t="str">
        <f aca="false">IF(G102="","",IF(OR(G102="Deteriorado",G102="Falta"),"Sí","No"))</f>
        <v/>
      </c>
      <c r="I102" s="10"/>
    </row>
    <row r="103" customFormat="false" ht="15" hidden="false" customHeight="false" outlineLevel="0" collapsed="false">
      <c r="A103" s="9"/>
      <c r="B103" s="16" t="str">
        <f aca="false">IF(A103="","",IFERROR(INDEX(Reservas!$B$5:$B$104,MATCH(A103,Reservas!$A$5:$A$104,0)),"¿ID?"))</f>
        <v/>
      </c>
      <c r="C103" s="10"/>
      <c r="D103" s="10"/>
      <c r="E103" s="17"/>
      <c r="F103" s="9"/>
      <c r="G103" s="9"/>
      <c r="H103" s="15" t="str">
        <f aca="false">IF(G103="","",IF(OR(G103="Deteriorado",G103="Falta"),"Sí","No"))</f>
        <v/>
      </c>
      <c r="I103" s="10"/>
    </row>
    <row r="104" customFormat="false" ht="15" hidden="false" customHeight="false" outlineLevel="0" collapsed="false">
      <c r="A104" s="9"/>
      <c r="B104" s="16" t="str">
        <f aca="false">IF(A104="","",IFERROR(INDEX(Reservas!$B$5:$B$104,MATCH(A104,Reservas!$A$5:$A$104,0)),"¿ID?"))</f>
        <v/>
      </c>
      <c r="C104" s="10"/>
      <c r="D104" s="10"/>
      <c r="E104" s="17"/>
      <c r="F104" s="9"/>
      <c r="G104" s="9"/>
      <c r="H104" s="15" t="str">
        <f aca="false">IF(G104="","",IF(OR(G104="Deteriorado",G104="Falta"),"Sí","No"))</f>
        <v/>
      </c>
      <c r="I104" s="10"/>
    </row>
    <row r="105" customFormat="false" ht="15" hidden="false" customHeight="false" outlineLevel="0" collapsed="false">
      <c r="A105" s="9"/>
      <c r="B105" s="16" t="str">
        <f aca="false">IF(A105="","",IFERROR(INDEX(Reservas!$B$5:$B$104,MATCH(A105,Reservas!$A$5:$A$104,0)),"¿ID?"))</f>
        <v/>
      </c>
      <c r="C105" s="10"/>
      <c r="D105" s="10"/>
      <c r="E105" s="17"/>
      <c r="F105" s="9"/>
      <c r="G105" s="9"/>
      <c r="H105" s="15" t="str">
        <f aca="false">IF(G105="","",IF(OR(G105="Deteriorado",G105="Falta"),"Sí","No"))</f>
        <v/>
      </c>
      <c r="I105" s="10"/>
    </row>
    <row r="106" customFormat="false" ht="15" hidden="false" customHeight="false" outlineLevel="0" collapsed="false">
      <c r="A106" s="9"/>
      <c r="B106" s="16" t="str">
        <f aca="false">IF(A106="","",IFERROR(INDEX(Reservas!$B$5:$B$104,MATCH(A106,Reservas!$A$5:$A$104,0)),"¿ID?"))</f>
        <v/>
      </c>
      <c r="C106" s="10"/>
      <c r="D106" s="10"/>
      <c r="E106" s="17"/>
      <c r="F106" s="9"/>
      <c r="G106" s="9"/>
      <c r="H106" s="15" t="str">
        <f aca="false">IF(G106="","",IF(OR(G106="Deteriorado",G106="Falta"),"Sí","No"))</f>
        <v/>
      </c>
      <c r="I106" s="10"/>
    </row>
    <row r="107" customFormat="false" ht="15" hidden="false" customHeight="false" outlineLevel="0" collapsed="false">
      <c r="A107" s="9"/>
      <c r="B107" s="16" t="str">
        <f aca="false">IF(A107="","",IFERROR(INDEX(Reservas!$B$5:$B$104,MATCH(A107,Reservas!$A$5:$A$104,0)),"¿ID?"))</f>
        <v/>
      </c>
      <c r="C107" s="10"/>
      <c r="D107" s="10"/>
      <c r="E107" s="17"/>
      <c r="F107" s="9"/>
      <c r="G107" s="9"/>
      <c r="H107" s="15" t="str">
        <f aca="false">IF(G107="","",IF(OR(G107="Deteriorado",G107="Falta"),"Sí","No"))</f>
        <v/>
      </c>
      <c r="I107" s="10"/>
    </row>
    <row r="108" customFormat="false" ht="15" hidden="false" customHeight="false" outlineLevel="0" collapsed="false">
      <c r="A108" s="9"/>
      <c r="B108" s="16" t="str">
        <f aca="false">IF(A108="","",IFERROR(INDEX(Reservas!$B$5:$B$104,MATCH(A108,Reservas!$A$5:$A$104,0)),"¿ID?"))</f>
        <v/>
      </c>
      <c r="C108" s="10"/>
      <c r="D108" s="10"/>
      <c r="E108" s="17"/>
      <c r="F108" s="9"/>
      <c r="G108" s="9"/>
      <c r="H108" s="15" t="str">
        <f aca="false">IF(G108="","",IF(OR(G108="Deteriorado",G108="Falta"),"Sí","No"))</f>
        <v/>
      </c>
      <c r="I108" s="10"/>
    </row>
    <row r="109" customFormat="false" ht="15" hidden="false" customHeight="false" outlineLevel="0" collapsed="false">
      <c r="A109" s="9"/>
      <c r="B109" s="16" t="str">
        <f aca="false">IF(A109="","",IFERROR(INDEX(Reservas!$B$5:$B$104,MATCH(A109,Reservas!$A$5:$A$104,0)),"¿ID?"))</f>
        <v/>
      </c>
      <c r="C109" s="10"/>
      <c r="D109" s="10"/>
      <c r="E109" s="17"/>
      <c r="F109" s="9"/>
      <c r="G109" s="9"/>
      <c r="H109" s="15" t="str">
        <f aca="false">IF(G109="","",IF(OR(G109="Deteriorado",G109="Falta"),"Sí","No"))</f>
        <v/>
      </c>
      <c r="I109" s="10"/>
    </row>
    <row r="110" customFormat="false" ht="15" hidden="false" customHeight="false" outlineLevel="0" collapsed="false">
      <c r="A110" s="9"/>
      <c r="B110" s="16" t="str">
        <f aca="false">IF(A110="","",IFERROR(INDEX(Reservas!$B$5:$B$104,MATCH(A110,Reservas!$A$5:$A$104,0)),"¿ID?"))</f>
        <v/>
      </c>
      <c r="C110" s="10"/>
      <c r="D110" s="10"/>
      <c r="E110" s="17"/>
      <c r="F110" s="9"/>
      <c r="G110" s="9"/>
      <c r="H110" s="15" t="str">
        <f aca="false">IF(G110="","",IF(OR(G110="Deteriorado",G110="Falta"),"Sí","No"))</f>
        <v/>
      </c>
      <c r="I110" s="10"/>
    </row>
    <row r="111" customFormat="false" ht="15" hidden="false" customHeight="false" outlineLevel="0" collapsed="false">
      <c r="A111" s="9"/>
      <c r="B111" s="16" t="str">
        <f aca="false">IF(A111="","",IFERROR(INDEX(Reservas!$B$5:$B$104,MATCH(A111,Reservas!$A$5:$A$104,0)),"¿ID?"))</f>
        <v/>
      </c>
      <c r="C111" s="10"/>
      <c r="D111" s="10"/>
      <c r="E111" s="17"/>
      <c r="F111" s="9"/>
      <c r="G111" s="9"/>
      <c r="H111" s="15" t="str">
        <f aca="false">IF(G111="","",IF(OR(G111="Deteriorado",G111="Falta"),"Sí","No"))</f>
        <v/>
      </c>
      <c r="I111" s="10"/>
    </row>
    <row r="112" customFormat="false" ht="15" hidden="false" customHeight="false" outlineLevel="0" collapsed="false">
      <c r="A112" s="9"/>
      <c r="B112" s="16" t="str">
        <f aca="false">IF(A112="","",IFERROR(INDEX(Reservas!$B$5:$B$104,MATCH(A112,Reservas!$A$5:$A$104,0)),"¿ID?"))</f>
        <v/>
      </c>
      <c r="C112" s="10"/>
      <c r="D112" s="10"/>
      <c r="E112" s="17"/>
      <c r="F112" s="9"/>
      <c r="G112" s="9"/>
      <c r="H112" s="15" t="str">
        <f aca="false">IF(G112="","",IF(OR(G112="Deteriorado",G112="Falta"),"Sí","No"))</f>
        <v/>
      </c>
      <c r="I112" s="10"/>
    </row>
    <row r="113" customFormat="false" ht="15" hidden="false" customHeight="false" outlineLevel="0" collapsed="false">
      <c r="A113" s="9"/>
      <c r="B113" s="16" t="str">
        <f aca="false">IF(A113="","",IFERROR(INDEX(Reservas!$B$5:$B$104,MATCH(A113,Reservas!$A$5:$A$104,0)),"¿ID?"))</f>
        <v/>
      </c>
      <c r="C113" s="10"/>
      <c r="D113" s="10"/>
      <c r="E113" s="17"/>
      <c r="F113" s="9"/>
      <c r="G113" s="9"/>
      <c r="H113" s="15" t="str">
        <f aca="false">IF(G113="","",IF(OR(G113="Deteriorado",G113="Falta"),"Sí","No"))</f>
        <v/>
      </c>
      <c r="I113" s="10"/>
    </row>
    <row r="114" customFormat="false" ht="15" hidden="false" customHeight="false" outlineLevel="0" collapsed="false">
      <c r="A114" s="9"/>
      <c r="B114" s="16" t="str">
        <f aca="false">IF(A114="","",IFERROR(INDEX(Reservas!$B$5:$B$104,MATCH(A114,Reservas!$A$5:$A$104,0)),"¿ID?"))</f>
        <v/>
      </c>
      <c r="C114" s="10"/>
      <c r="D114" s="10"/>
      <c r="E114" s="17"/>
      <c r="F114" s="9"/>
      <c r="G114" s="9"/>
      <c r="H114" s="15" t="str">
        <f aca="false">IF(G114="","",IF(OR(G114="Deteriorado",G114="Falta"),"Sí","No"))</f>
        <v/>
      </c>
      <c r="I114" s="10"/>
    </row>
    <row r="115" customFormat="false" ht="15" hidden="false" customHeight="false" outlineLevel="0" collapsed="false">
      <c r="A115" s="9"/>
      <c r="B115" s="16" t="str">
        <f aca="false">IF(A115="","",IFERROR(INDEX(Reservas!$B$5:$B$104,MATCH(A115,Reservas!$A$5:$A$104,0)),"¿ID?"))</f>
        <v/>
      </c>
      <c r="C115" s="10"/>
      <c r="D115" s="10"/>
      <c r="E115" s="17"/>
      <c r="F115" s="9"/>
      <c r="G115" s="9"/>
      <c r="H115" s="15" t="str">
        <f aca="false">IF(G115="","",IF(OR(G115="Deteriorado",G115="Falta"),"Sí","No"))</f>
        <v/>
      </c>
      <c r="I115" s="10"/>
    </row>
    <row r="116" customFormat="false" ht="15" hidden="false" customHeight="false" outlineLevel="0" collapsed="false">
      <c r="A116" s="9"/>
      <c r="B116" s="16" t="str">
        <f aca="false">IF(A116="","",IFERROR(INDEX(Reservas!$B$5:$B$104,MATCH(A116,Reservas!$A$5:$A$104,0)),"¿ID?"))</f>
        <v/>
      </c>
      <c r="C116" s="10"/>
      <c r="D116" s="10"/>
      <c r="E116" s="17"/>
      <c r="F116" s="9"/>
      <c r="G116" s="9"/>
      <c r="H116" s="15" t="str">
        <f aca="false">IF(G116="","",IF(OR(G116="Deteriorado",G116="Falta"),"Sí","No"))</f>
        <v/>
      </c>
      <c r="I116" s="10"/>
    </row>
    <row r="117" customFormat="false" ht="15" hidden="false" customHeight="false" outlineLevel="0" collapsed="false">
      <c r="A117" s="9"/>
      <c r="B117" s="16" t="str">
        <f aca="false">IF(A117="","",IFERROR(INDEX(Reservas!$B$5:$B$104,MATCH(A117,Reservas!$A$5:$A$104,0)),"¿ID?"))</f>
        <v/>
      </c>
      <c r="C117" s="10"/>
      <c r="D117" s="10"/>
      <c r="E117" s="17"/>
      <c r="F117" s="9"/>
      <c r="G117" s="9"/>
      <c r="H117" s="15" t="str">
        <f aca="false">IF(G117="","",IF(OR(G117="Deteriorado",G117="Falta"),"Sí","No"))</f>
        <v/>
      </c>
      <c r="I117" s="10"/>
    </row>
    <row r="118" customFormat="false" ht="15" hidden="false" customHeight="false" outlineLevel="0" collapsed="false">
      <c r="A118" s="9"/>
      <c r="B118" s="16" t="str">
        <f aca="false">IF(A118="","",IFERROR(INDEX(Reservas!$B$5:$B$104,MATCH(A118,Reservas!$A$5:$A$104,0)),"¿ID?"))</f>
        <v/>
      </c>
      <c r="C118" s="10"/>
      <c r="D118" s="10"/>
      <c r="E118" s="17"/>
      <c r="F118" s="9"/>
      <c r="G118" s="9"/>
      <c r="H118" s="15" t="str">
        <f aca="false">IF(G118="","",IF(OR(G118="Deteriorado",G118="Falta"),"Sí","No"))</f>
        <v/>
      </c>
      <c r="I118" s="10"/>
    </row>
    <row r="119" customFormat="false" ht="15" hidden="false" customHeight="false" outlineLevel="0" collapsed="false">
      <c r="A119" s="9"/>
      <c r="B119" s="16" t="str">
        <f aca="false">IF(A119="","",IFERROR(INDEX(Reservas!$B$5:$B$104,MATCH(A119,Reservas!$A$5:$A$104,0)),"¿ID?"))</f>
        <v/>
      </c>
      <c r="C119" s="10"/>
      <c r="D119" s="10"/>
      <c r="E119" s="17"/>
      <c r="F119" s="9"/>
      <c r="G119" s="9"/>
      <c r="H119" s="15" t="str">
        <f aca="false">IF(G119="","",IF(OR(G119="Deteriorado",G119="Falta"),"Sí","No"))</f>
        <v/>
      </c>
      <c r="I119" s="10"/>
    </row>
    <row r="120" customFormat="false" ht="15" hidden="false" customHeight="false" outlineLevel="0" collapsed="false">
      <c r="A120" s="9"/>
      <c r="B120" s="16" t="str">
        <f aca="false">IF(A120="","",IFERROR(INDEX(Reservas!$B$5:$B$104,MATCH(A120,Reservas!$A$5:$A$104,0)),"¿ID?"))</f>
        <v/>
      </c>
      <c r="C120" s="10"/>
      <c r="D120" s="10"/>
      <c r="E120" s="17"/>
      <c r="F120" s="9"/>
      <c r="G120" s="9"/>
      <c r="H120" s="15" t="str">
        <f aca="false">IF(G120="","",IF(OR(G120="Deteriorado",G120="Falta"),"Sí","No"))</f>
        <v/>
      </c>
      <c r="I120" s="10"/>
    </row>
    <row r="121" customFormat="false" ht="15" hidden="false" customHeight="false" outlineLevel="0" collapsed="false">
      <c r="A121" s="9"/>
      <c r="B121" s="16" t="str">
        <f aca="false">IF(A121="","",IFERROR(INDEX(Reservas!$B$5:$B$104,MATCH(A121,Reservas!$A$5:$A$104,0)),"¿ID?"))</f>
        <v/>
      </c>
      <c r="C121" s="10"/>
      <c r="D121" s="10"/>
      <c r="E121" s="17"/>
      <c r="F121" s="9"/>
      <c r="G121" s="9"/>
      <c r="H121" s="15" t="str">
        <f aca="false">IF(G121="","",IF(OR(G121="Deteriorado",G121="Falta"),"Sí","No"))</f>
        <v/>
      </c>
      <c r="I121" s="10"/>
    </row>
    <row r="122" customFormat="false" ht="15" hidden="false" customHeight="false" outlineLevel="0" collapsed="false">
      <c r="A122" s="9"/>
      <c r="B122" s="16" t="str">
        <f aca="false">IF(A122="","",IFERROR(INDEX(Reservas!$B$5:$B$104,MATCH(A122,Reservas!$A$5:$A$104,0)),"¿ID?"))</f>
        <v/>
      </c>
      <c r="C122" s="10"/>
      <c r="D122" s="10"/>
      <c r="E122" s="17"/>
      <c r="F122" s="9"/>
      <c r="G122" s="9"/>
      <c r="H122" s="15" t="str">
        <f aca="false">IF(G122="","",IF(OR(G122="Deteriorado",G122="Falta"),"Sí","No"))</f>
        <v/>
      </c>
      <c r="I122" s="10"/>
    </row>
    <row r="123" customFormat="false" ht="15" hidden="false" customHeight="false" outlineLevel="0" collapsed="false">
      <c r="A123" s="9"/>
      <c r="B123" s="16" t="str">
        <f aca="false">IF(A123="","",IFERROR(INDEX(Reservas!$B$5:$B$104,MATCH(A123,Reservas!$A$5:$A$104,0)),"¿ID?"))</f>
        <v/>
      </c>
      <c r="C123" s="10"/>
      <c r="D123" s="10"/>
      <c r="E123" s="17"/>
      <c r="F123" s="9"/>
      <c r="G123" s="9"/>
      <c r="H123" s="15" t="str">
        <f aca="false">IF(G123="","",IF(OR(G123="Deteriorado",G123="Falta"),"Sí","No"))</f>
        <v/>
      </c>
      <c r="I123" s="10"/>
    </row>
    <row r="124" customFormat="false" ht="15" hidden="false" customHeight="false" outlineLevel="0" collapsed="false">
      <c r="A124" s="9"/>
      <c r="B124" s="16" t="str">
        <f aca="false">IF(A124="","",IFERROR(INDEX(Reservas!$B$5:$B$104,MATCH(A124,Reservas!$A$5:$A$104,0)),"¿ID?"))</f>
        <v/>
      </c>
      <c r="C124" s="10"/>
      <c r="D124" s="10"/>
      <c r="E124" s="17"/>
      <c r="F124" s="9"/>
      <c r="G124" s="9"/>
      <c r="H124" s="15" t="str">
        <f aca="false">IF(G124="","",IF(OR(G124="Deteriorado",G124="Falta"),"Sí","No"))</f>
        <v/>
      </c>
      <c r="I124" s="10"/>
    </row>
    <row r="125" customFormat="false" ht="15" hidden="false" customHeight="false" outlineLevel="0" collapsed="false">
      <c r="A125" s="9"/>
      <c r="B125" s="16" t="str">
        <f aca="false">IF(A125="","",IFERROR(INDEX(Reservas!$B$5:$B$104,MATCH(A125,Reservas!$A$5:$A$104,0)),"¿ID?"))</f>
        <v/>
      </c>
      <c r="C125" s="10"/>
      <c r="D125" s="10"/>
      <c r="E125" s="17"/>
      <c r="F125" s="9"/>
      <c r="G125" s="9"/>
      <c r="H125" s="15" t="str">
        <f aca="false">IF(G125="","",IF(OR(G125="Deteriorado",G125="Falta"),"Sí","No"))</f>
        <v/>
      </c>
      <c r="I125" s="10"/>
    </row>
    <row r="126" customFormat="false" ht="15" hidden="false" customHeight="false" outlineLevel="0" collapsed="false">
      <c r="A126" s="9"/>
      <c r="B126" s="16" t="str">
        <f aca="false">IF(A126="","",IFERROR(INDEX(Reservas!$B$5:$B$104,MATCH(A126,Reservas!$A$5:$A$104,0)),"¿ID?"))</f>
        <v/>
      </c>
      <c r="C126" s="10"/>
      <c r="D126" s="10"/>
      <c r="E126" s="17"/>
      <c r="F126" s="9"/>
      <c r="G126" s="9"/>
      <c r="H126" s="15" t="str">
        <f aca="false">IF(G126="","",IF(OR(G126="Deteriorado",G126="Falta"),"Sí","No"))</f>
        <v/>
      </c>
      <c r="I126" s="10"/>
    </row>
    <row r="127" customFormat="false" ht="15" hidden="false" customHeight="false" outlineLevel="0" collapsed="false">
      <c r="A127" s="9"/>
      <c r="B127" s="16" t="str">
        <f aca="false">IF(A127="","",IFERROR(INDEX(Reservas!$B$5:$B$104,MATCH(A127,Reservas!$A$5:$A$104,0)),"¿ID?"))</f>
        <v/>
      </c>
      <c r="C127" s="10"/>
      <c r="D127" s="10"/>
      <c r="E127" s="17"/>
      <c r="F127" s="9"/>
      <c r="G127" s="9"/>
      <c r="H127" s="15" t="str">
        <f aca="false">IF(G127="","",IF(OR(G127="Deteriorado",G127="Falta"),"Sí","No"))</f>
        <v/>
      </c>
      <c r="I127" s="10"/>
    </row>
    <row r="128" customFormat="false" ht="15" hidden="false" customHeight="false" outlineLevel="0" collapsed="false">
      <c r="A128" s="9"/>
      <c r="B128" s="16" t="str">
        <f aca="false">IF(A128="","",IFERROR(INDEX(Reservas!$B$5:$B$104,MATCH(A128,Reservas!$A$5:$A$104,0)),"¿ID?"))</f>
        <v/>
      </c>
      <c r="C128" s="10"/>
      <c r="D128" s="10"/>
      <c r="E128" s="17"/>
      <c r="F128" s="9"/>
      <c r="G128" s="9"/>
      <c r="H128" s="15" t="str">
        <f aca="false">IF(G128="","",IF(OR(G128="Deteriorado",G128="Falta"),"Sí","No"))</f>
        <v/>
      </c>
      <c r="I128" s="10"/>
    </row>
    <row r="129" customFormat="false" ht="15" hidden="false" customHeight="false" outlineLevel="0" collapsed="false">
      <c r="A129" s="9"/>
      <c r="B129" s="16" t="str">
        <f aca="false">IF(A129="","",IFERROR(INDEX(Reservas!$B$5:$B$104,MATCH(A129,Reservas!$A$5:$A$104,0)),"¿ID?"))</f>
        <v/>
      </c>
      <c r="C129" s="10"/>
      <c r="D129" s="10"/>
      <c r="E129" s="17"/>
      <c r="F129" s="9"/>
      <c r="G129" s="9"/>
      <c r="H129" s="15" t="str">
        <f aca="false">IF(G129="","",IF(OR(G129="Deteriorado",G129="Falta"),"Sí","No"))</f>
        <v/>
      </c>
      <c r="I129" s="10"/>
    </row>
    <row r="130" customFormat="false" ht="15" hidden="false" customHeight="false" outlineLevel="0" collapsed="false">
      <c r="A130" s="9"/>
      <c r="B130" s="16" t="str">
        <f aca="false">IF(A130="","",IFERROR(INDEX(Reservas!$B$5:$B$104,MATCH(A130,Reservas!$A$5:$A$104,0)),"¿ID?"))</f>
        <v/>
      </c>
      <c r="C130" s="10"/>
      <c r="D130" s="10"/>
      <c r="E130" s="17"/>
      <c r="F130" s="9"/>
      <c r="G130" s="9"/>
      <c r="H130" s="15" t="str">
        <f aca="false">IF(G130="","",IF(OR(G130="Deteriorado",G130="Falta"),"Sí","No"))</f>
        <v/>
      </c>
      <c r="I130" s="10"/>
    </row>
    <row r="131" customFormat="false" ht="15" hidden="false" customHeight="false" outlineLevel="0" collapsed="false">
      <c r="A131" s="9"/>
      <c r="B131" s="16" t="str">
        <f aca="false">IF(A131="","",IFERROR(INDEX(Reservas!$B$5:$B$104,MATCH(A131,Reservas!$A$5:$A$104,0)),"¿ID?"))</f>
        <v/>
      </c>
      <c r="C131" s="10"/>
      <c r="D131" s="10"/>
      <c r="E131" s="17"/>
      <c r="F131" s="9"/>
      <c r="G131" s="9"/>
      <c r="H131" s="15" t="str">
        <f aca="false">IF(G131="","",IF(OR(G131="Deteriorado",G131="Falta"),"Sí","No"))</f>
        <v/>
      </c>
      <c r="I131" s="10"/>
    </row>
    <row r="132" customFormat="false" ht="15" hidden="false" customHeight="false" outlineLevel="0" collapsed="false">
      <c r="A132" s="9"/>
      <c r="B132" s="16" t="str">
        <f aca="false">IF(A132="","",IFERROR(INDEX(Reservas!$B$5:$B$104,MATCH(A132,Reservas!$A$5:$A$104,0)),"¿ID?"))</f>
        <v/>
      </c>
      <c r="C132" s="10"/>
      <c r="D132" s="10"/>
      <c r="E132" s="17"/>
      <c r="F132" s="9"/>
      <c r="G132" s="9"/>
      <c r="H132" s="15" t="str">
        <f aca="false">IF(G132="","",IF(OR(G132="Deteriorado",G132="Falta"),"Sí","No"))</f>
        <v/>
      </c>
      <c r="I132" s="10"/>
    </row>
    <row r="133" customFormat="false" ht="15" hidden="false" customHeight="false" outlineLevel="0" collapsed="false">
      <c r="A133" s="9"/>
      <c r="B133" s="16" t="str">
        <f aca="false">IF(A133="","",IFERROR(INDEX(Reservas!$B$5:$B$104,MATCH(A133,Reservas!$A$5:$A$104,0)),"¿ID?"))</f>
        <v/>
      </c>
      <c r="C133" s="10"/>
      <c r="D133" s="10"/>
      <c r="E133" s="17"/>
      <c r="F133" s="9"/>
      <c r="G133" s="9"/>
      <c r="H133" s="15" t="str">
        <f aca="false">IF(G133="","",IF(OR(G133="Deteriorado",G133="Falta"),"Sí","No"))</f>
        <v/>
      </c>
      <c r="I133" s="10"/>
    </row>
    <row r="134" customFormat="false" ht="15" hidden="false" customHeight="false" outlineLevel="0" collapsed="false">
      <c r="A134" s="9"/>
      <c r="B134" s="16" t="str">
        <f aca="false">IF(A134="","",IFERROR(INDEX(Reservas!$B$5:$B$104,MATCH(A134,Reservas!$A$5:$A$104,0)),"¿ID?"))</f>
        <v/>
      </c>
      <c r="C134" s="10"/>
      <c r="D134" s="10"/>
      <c r="E134" s="17"/>
      <c r="F134" s="9"/>
      <c r="G134" s="9"/>
      <c r="H134" s="15" t="str">
        <f aca="false">IF(G134="","",IF(OR(G134="Deteriorado",G134="Falta"),"Sí","No"))</f>
        <v/>
      </c>
      <c r="I134" s="10"/>
    </row>
    <row r="135" customFormat="false" ht="15" hidden="false" customHeight="false" outlineLevel="0" collapsed="false">
      <c r="A135" s="9"/>
      <c r="B135" s="16" t="str">
        <f aca="false">IF(A135="","",IFERROR(INDEX(Reservas!$B$5:$B$104,MATCH(A135,Reservas!$A$5:$A$104,0)),"¿ID?"))</f>
        <v/>
      </c>
      <c r="C135" s="10"/>
      <c r="D135" s="10"/>
      <c r="E135" s="17"/>
      <c r="F135" s="9"/>
      <c r="G135" s="9"/>
      <c r="H135" s="15" t="str">
        <f aca="false">IF(G135="","",IF(OR(G135="Deteriorado",G135="Falta"),"Sí","No"))</f>
        <v/>
      </c>
      <c r="I135" s="10"/>
    </row>
    <row r="136" customFormat="false" ht="15" hidden="false" customHeight="false" outlineLevel="0" collapsed="false">
      <c r="A136" s="9"/>
      <c r="B136" s="16" t="str">
        <f aca="false">IF(A136="","",IFERROR(INDEX(Reservas!$B$5:$B$104,MATCH(A136,Reservas!$A$5:$A$104,0)),"¿ID?"))</f>
        <v/>
      </c>
      <c r="C136" s="10"/>
      <c r="D136" s="10"/>
      <c r="E136" s="17"/>
      <c r="F136" s="9"/>
      <c r="G136" s="9"/>
      <c r="H136" s="15" t="str">
        <f aca="false">IF(G136="","",IF(OR(G136="Deteriorado",G136="Falta"),"Sí","No"))</f>
        <v/>
      </c>
      <c r="I136" s="10"/>
    </row>
    <row r="137" customFormat="false" ht="15" hidden="false" customHeight="false" outlineLevel="0" collapsed="false">
      <c r="A137" s="9"/>
      <c r="B137" s="16" t="str">
        <f aca="false">IF(A137="","",IFERROR(INDEX(Reservas!$B$5:$B$104,MATCH(A137,Reservas!$A$5:$A$104,0)),"¿ID?"))</f>
        <v/>
      </c>
      <c r="C137" s="10"/>
      <c r="D137" s="10"/>
      <c r="E137" s="17"/>
      <c r="F137" s="9"/>
      <c r="G137" s="9"/>
      <c r="H137" s="15" t="str">
        <f aca="false">IF(G137="","",IF(OR(G137="Deteriorado",G137="Falta"),"Sí","No"))</f>
        <v/>
      </c>
      <c r="I137" s="10"/>
    </row>
    <row r="138" customFormat="false" ht="15" hidden="false" customHeight="false" outlineLevel="0" collapsed="false">
      <c r="A138" s="9"/>
      <c r="B138" s="16" t="str">
        <f aca="false">IF(A138="","",IFERROR(INDEX(Reservas!$B$5:$B$104,MATCH(A138,Reservas!$A$5:$A$104,0)),"¿ID?"))</f>
        <v/>
      </c>
      <c r="C138" s="10"/>
      <c r="D138" s="10"/>
      <c r="E138" s="17"/>
      <c r="F138" s="9"/>
      <c r="G138" s="9"/>
      <c r="H138" s="15" t="str">
        <f aca="false">IF(G138="","",IF(OR(G138="Deteriorado",G138="Falta"),"Sí","No"))</f>
        <v/>
      </c>
      <c r="I138" s="10"/>
    </row>
    <row r="139" customFormat="false" ht="15" hidden="false" customHeight="false" outlineLevel="0" collapsed="false">
      <c r="A139" s="9"/>
      <c r="B139" s="16" t="str">
        <f aca="false">IF(A139="","",IFERROR(INDEX(Reservas!$B$5:$B$104,MATCH(A139,Reservas!$A$5:$A$104,0)),"¿ID?"))</f>
        <v/>
      </c>
      <c r="C139" s="10"/>
      <c r="D139" s="10"/>
      <c r="E139" s="17"/>
      <c r="F139" s="9"/>
      <c r="G139" s="9"/>
      <c r="H139" s="15" t="str">
        <f aca="false">IF(G139="","",IF(OR(G139="Deteriorado",G139="Falta"),"Sí","No"))</f>
        <v/>
      </c>
      <c r="I139" s="10"/>
    </row>
    <row r="140" customFormat="false" ht="15" hidden="false" customHeight="false" outlineLevel="0" collapsed="false">
      <c r="A140" s="9"/>
      <c r="B140" s="16" t="str">
        <f aca="false">IF(A140="","",IFERROR(INDEX(Reservas!$B$5:$B$104,MATCH(A140,Reservas!$A$5:$A$104,0)),"¿ID?"))</f>
        <v/>
      </c>
      <c r="C140" s="10"/>
      <c r="D140" s="10"/>
      <c r="E140" s="17"/>
      <c r="F140" s="9"/>
      <c r="G140" s="9"/>
      <c r="H140" s="15" t="str">
        <f aca="false">IF(G140="","",IF(OR(G140="Deteriorado",G140="Falta"),"Sí","No"))</f>
        <v/>
      </c>
      <c r="I140" s="10"/>
    </row>
    <row r="141" customFormat="false" ht="15" hidden="false" customHeight="false" outlineLevel="0" collapsed="false">
      <c r="A141" s="9"/>
      <c r="B141" s="16" t="str">
        <f aca="false">IF(A141="","",IFERROR(INDEX(Reservas!$B$5:$B$104,MATCH(A141,Reservas!$A$5:$A$104,0)),"¿ID?"))</f>
        <v/>
      </c>
      <c r="C141" s="10"/>
      <c r="D141" s="10"/>
      <c r="E141" s="17"/>
      <c r="F141" s="9"/>
      <c r="G141" s="9"/>
      <c r="H141" s="15" t="str">
        <f aca="false">IF(G141="","",IF(OR(G141="Deteriorado",G141="Falta"),"Sí","No"))</f>
        <v/>
      </c>
      <c r="I141" s="10"/>
    </row>
    <row r="142" customFormat="false" ht="15" hidden="false" customHeight="false" outlineLevel="0" collapsed="false">
      <c r="A142" s="9"/>
      <c r="B142" s="16" t="str">
        <f aca="false">IF(A142="","",IFERROR(INDEX(Reservas!$B$5:$B$104,MATCH(A142,Reservas!$A$5:$A$104,0)),"¿ID?"))</f>
        <v/>
      </c>
      <c r="C142" s="10"/>
      <c r="D142" s="10"/>
      <c r="E142" s="17"/>
      <c r="F142" s="9"/>
      <c r="G142" s="9"/>
      <c r="H142" s="15" t="str">
        <f aca="false">IF(G142="","",IF(OR(G142="Deteriorado",G142="Falta"),"Sí","No"))</f>
        <v/>
      </c>
      <c r="I142" s="10"/>
    </row>
    <row r="143" customFormat="false" ht="15" hidden="false" customHeight="false" outlineLevel="0" collapsed="false">
      <c r="A143" s="9"/>
      <c r="B143" s="16" t="str">
        <f aca="false">IF(A143="","",IFERROR(INDEX(Reservas!$B$5:$B$104,MATCH(A143,Reservas!$A$5:$A$104,0)),"¿ID?"))</f>
        <v/>
      </c>
      <c r="C143" s="10"/>
      <c r="D143" s="10"/>
      <c r="E143" s="17"/>
      <c r="F143" s="9"/>
      <c r="G143" s="9"/>
      <c r="H143" s="15" t="str">
        <f aca="false">IF(G143="","",IF(OR(G143="Deteriorado",G143="Falta"),"Sí","No"))</f>
        <v/>
      </c>
      <c r="I143" s="10"/>
    </row>
    <row r="144" customFormat="false" ht="15" hidden="false" customHeight="false" outlineLevel="0" collapsed="false">
      <c r="A144" s="9"/>
      <c r="B144" s="16" t="str">
        <f aca="false">IF(A144="","",IFERROR(INDEX(Reservas!$B$5:$B$104,MATCH(A144,Reservas!$A$5:$A$104,0)),"¿ID?"))</f>
        <v/>
      </c>
      <c r="C144" s="10"/>
      <c r="D144" s="10"/>
      <c r="E144" s="17"/>
      <c r="F144" s="9"/>
      <c r="G144" s="9"/>
      <c r="H144" s="15" t="str">
        <f aca="false">IF(G144="","",IF(OR(G144="Deteriorado",G144="Falta"),"Sí","No"))</f>
        <v/>
      </c>
      <c r="I144" s="10"/>
    </row>
    <row r="145" customFormat="false" ht="15" hidden="false" customHeight="false" outlineLevel="0" collapsed="false">
      <c r="A145" s="9"/>
      <c r="B145" s="16" t="str">
        <f aca="false">IF(A145="","",IFERROR(INDEX(Reservas!$B$5:$B$104,MATCH(A145,Reservas!$A$5:$A$104,0)),"¿ID?"))</f>
        <v/>
      </c>
      <c r="C145" s="10"/>
      <c r="D145" s="10"/>
      <c r="E145" s="17"/>
      <c r="F145" s="9"/>
      <c r="G145" s="9"/>
      <c r="H145" s="15" t="str">
        <f aca="false">IF(G145="","",IF(OR(G145="Deteriorado",G145="Falta"),"Sí","No"))</f>
        <v/>
      </c>
      <c r="I145" s="10"/>
    </row>
    <row r="146" customFormat="false" ht="15" hidden="false" customHeight="false" outlineLevel="0" collapsed="false">
      <c r="A146" s="9"/>
      <c r="B146" s="16" t="str">
        <f aca="false">IF(A146="","",IFERROR(INDEX(Reservas!$B$5:$B$104,MATCH(A146,Reservas!$A$5:$A$104,0)),"¿ID?"))</f>
        <v/>
      </c>
      <c r="C146" s="10"/>
      <c r="D146" s="10"/>
      <c r="E146" s="17"/>
      <c r="F146" s="9"/>
      <c r="G146" s="9"/>
      <c r="H146" s="15" t="str">
        <f aca="false">IF(G146="","",IF(OR(G146="Deteriorado",G146="Falta"),"Sí","No"))</f>
        <v/>
      </c>
      <c r="I146" s="10"/>
    </row>
    <row r="147" customFormat="false" ht="15" hidden="false" customHeight="false" outlineLevel="0" collapsed="false">
      <c r="A147" s="9"/>
      <c r="B147" s="16" t="str">
        <f aca="false">IF(A147="","",IFERROR(INDEX(Reservas!$B$5:$B$104,MATCH(A147,Reservas!$A$5:$A$104,0)),"¿ID?"))</f>
        <v/>
      </c>
      <c r="C147" s="10"/>
      <c r="D147" s="10"/>
      <c r="E147" s="17"/>
      <c r="F147" s="9"/>
      <c r="G147" s="9"/>
      <c r="H147" s="15" t="str">
        <f aca="false">IF(G147="","",IF(OR(G147="Deteriorado",G147="Falta"),"Sí","No"))</f>
        <v/>
      </c>
      <c r="I147" s="10"/>
    </row>
    <row r="148" customFormat="false" ht="15" hidden="false" customHeight="false" outlineLevel="0" collapsed="false">
      <c r="A148" s="9"/>
      <c r="B148" s="16" t="str">
        <f aca="false">IF(A148="","",IFERROR(INDEX(Reservas!$B$5:$B$104,MATCH(A148,Reservas!$A$5:$A$104,0)),"¿ID?"))</f>
        <v/>
      </c>
      <c r="C148" s="10"/>
      <c r="D148" s="10"/>
      <c r="E148" s="17"/>
      <c r="F148" s="9"/>
      <c r="G148" s="9"/>
      <c r="H148" s="15" t="str">
        <f aca="false">IF(G148="","",IF(OR(G148="Deteriorado",G148="Falta"),"Sí","No"))</f>
        <v/>
      </c>
      <c r="I148" s="10"/>
    </row>
    <row r="149" customFormat="false" ht="15" hidden="false" customHeight="false" outlineLevel="0" collapsed="false">
      <c r="A149" s="9"/>
      <c r="B149" s="16" t="str">
        <f aca="false">IF(A149="","",IFERROR(INDEX(Reservas!$B$5:$B$104,MATCH(A149,Reservas!$A$5:$A$104,0)),"¿ID?"))</f>
        <v/>
      </c>
      <c r="C149" s="10"/>
      <c r="D149" s="10"/>
      <c r="E149" s="17"/>
      <c r="F149" s="9"/>
      <c r="G149" s="9"/>
      <c r="H149" s="15" t="str">
        <f aca="false">IF(G149="","",IF(OR(G149="Deteriorado",G149="Falta"),"Sí","No"))</f>
        <v/>
      </c>
      <c r="I149" s="10"/>
    </row>
    <row r="150" customFormat="false" ht="15" hidden="false" customHeight="false" outlineLevel="0" collapsed="false">
      <c r="A150" s="9"/>
      <c r="B150" s="16" t="str">
        <f aca="false">IF(A150="","",IFERROR(INDEX(Reservas!$B$5:$B$104,MATCH(A150,Reservas!$A$5:$A$104,0)),"¿ID?"))</f>
        <v/>
      </c>
      <c r="C150" s="10"/>
      <c r="D150" s="10"/>
      <c r="E150" s="17"/>
      <c r="F150" s="9"/>
      <c r="G150" s="9"/>
      <c r="H150" s="15" t="str">
        <f aca="false">IF(G150="","",IF(OR(G150="Deteriorado",G150="Falta"),"Sí","No"))</f>
        <v/>
      </c>
      <c r="I150" s="10"/>
    </row>
    <row r="151" customFormat="false" ht="15" hidden="false" customHeight="false" outlineLevel="0" collapsed="false">
      <c r="A151" s="9"/>
      <c r="B151" s="16" t="str">
        <f aca="false">IF(A151="","",IFERROR(INDEX(Reservas!$B$5:$B$104,MATCH(A151,Reservas!$A$5:$A$104,0)),"¿ID?"))</f>
        <v/>
      </c>
      <c r="C151" s="10"/>
      <c r="D151" s="10"/>
      <c r="E151" s="17"/>
      <c r="F151" s="9"/>
      <c r="G151" s="9"/>
      <c r="H151" s="15" t="str">
        <f aca="false">IF(G151="","",IF(OR(G151="Deteriorado",G151="Falta"),"Sí","No"))</f>
        <v/>
      </c>
      <c r="I151" s="10"/>
    </row>
    <row r="152" customFormat="false" ht="15" hidden="false" customHeight="false" outlineLevel="0" collapsed="false">
      <c r="A152" s="9"/>
      <c r="B152" s="16" t="str">
        <f aca="false">IF(A152="","",IFERROR(INDEX(Reservas!$B$5:$B$104,MATCH(A152,Reservas!$A$5:$A$104,0)),"¿ID?"))</f>
        <v/>
      </c>
      <c r="C152" s="10"/>
      <c r="D152" s="10"/>
      <c r="E152" s="17"/>
      <c r="F152" s="9"/>
      <c r="G152" s="9"/>
      <c r="H152" s="15" t="str">
        <f aca="false">IF(G152="","",IF(OR(G152="Deteriorado",G152="Falta"),"Sí","No"))</f>
        <v/>
      </c>
      <c r="I152" s="10"/>
    </row>
    <row r="153" customFormat="false" ht="15" hidden="false" customHeight="false" outlineLevel="0" collapsed="false">
      <c r="A153" s="9"/>
      <c r="B153" s="16" t="str">
        <f aca="false">IF(A153="","",IFERROR(INDEX(Reservas!$B$5:$B$104,MATCH(A153,Reservas!$A$5:$A$104,0)),"¿ID?"))</f>
        <v/>
      </c>
      <c r="C153" s="10"/>
      <c r="D153" s="10"/>
      <c r="E153" s="17"/>
      <c r="F153" s="9"/>
      <c r="G153" s="9"/>
      <c r="H153" s="15" t="str">
        <f aca="false">IF(G153="","",IF(OR(G153="Deteriorado",G153="Falta"),"Sí","No"))</f>
        <v/>
      </c>
      <c r="I153" s="10"/>
    </row>
    <row r="154" customFormat="false" ht="15" hidden="false" customHeight="false" outlineLevel="0" collapsed="false">
      <c r="A154" s="9"/>
      <c r="B154" s="16" t="str">
        <f aca="false">IF(A154="","",IFERROR(INDEX(Reservas!$B$5:$B$104,MATCH(A154,Reservas!$A$5:$A$104,0)),"¿ID?"))</f>
        <v/>
      </c>
      <c r="C154" s="10"/>
      <c r="D154" s="10"/>
      <c r="E154" s="17"/>
      <c r="F154" s="9"/>
      <c r="G154" s="9"/>
      <c r="H154" s="15" t="str">
        <f aca="false">IF(G154="","",IF(OR(G154="Deteriorado",G154="Falta"),"Sí","No"))</f>
        <v/>
      </c>
      <c r="I154" s="10"/>
    </row>
    <row r="155" customFormat="false" ht="15" hidden="false" customHeight="false" outlineLevel="0" collapsed="false">
      <c r="A155" s="9"/>
      <c r="B155" s="16" t="str">
        <f aca="false">IF(A155="","",IFERROR(INDEX(Reservas!$B$5:$B$104,MATCH(A155,Reservas!$A$5:$A$104,0)),"¿ID?"))</f>
        <v/>
      </c>
      <c r="C155" s="10"/>
      <c r="D155" s="10"/>
      <c r="E155" s="17"/>
      <c r="F155" s="9"/>
      <c r="G155" s="9"/>
      <c r="H155" s="15" t="str">
        <f aca="false">IF(G155="","",IF(OR(G155="Deteriorado",G155="Falta"),"Sí","No"))</f>
        <v/>
      </c>
      <c r="I155" s="10"/>
    </row>
    <row r="156" customFormat="false" ht="15" hidden="false" customHeight="false" outlineLevel="0" collapsed="false">
      <c r="A156" s="9"/>
      <c r="B156" s="16" t="str">
        <f aca="false">IF(A156="","",IFERROR(INDEX(Reservas!$B$5:$B$104,MATCH(A156,Reservas!$A$5:$A$104,0)),"¿ID?"))</f>
        <v/>
      </c>
      <c r="C156" s="10"/>
      <c r="D156" s="10"/>
      <c r="E156" s="17"/>
      <c r="F156" s="9"/>
      <c r="G156" s="9"/>
      <c r="H156" s="15" t="str">
        <f aca="false">IF(G156="","",IF(OR(G156="Deteriorado",G156="Falta"),"Sí","No"))</f>
        <v/>
      </c>
      <c r="I156" s="10"/>
    </row>
    <row r="157" customFormat="false" ht="15" hidden="false" customHeight="false" outlineLevel="0" collapsed="false">
      <c r="A157" s="9"/>
      <c r="B157" s="16" t="str">
        <f aca="false">IF(A157="","",IFERROR(INDEX(Reservas!$B$5:$B$104,MATCH(A157,Reservas!$A$5:$A$104,0)),"¿ID?"))</f>
        <v/>
      </c>
      <c r="C157" s="10"/>
      <c r="D157" s="10"/>
      <c r="E157" s="17"/>
      <c r="F157" s="9"/>
      <c r="G157" s="9"/>
      <c r="H157" s="15" t="str">
        <f aca="false">IF(G157="","",IF(OR(G157="Deteriorado",G157="Falta"),"Sí","No"))</f>
        <v/>
      </c>
      <c r="I157" s="10"/>
    </row>
    <row r="158" customFormat="false" ht="15" hidden="false" customHeight="false" outlineLevel="0" collapsed="false">
      <c r="A158" s="9"/>
      <c r="B158" s="16" t="str">
        <f aca="false">IF(A158="","",IFERROR(INDEX(Reservas!$B$5:$B$104,MATCH(A158,Reservas!$A$5:$A$104,0)),"¿ID?"))</f>
        <v/>
      </c>
      <c r="C158" s="10"/>
      <c r="D158" s="10"/>
      <c r="E158" s="17"/>
      <c r="F158" s="9"/>
      <c r="G158" s="9"/>
      <c r="H158" s="15" t="str">
        <f aca="false">IF(G158="","",IF(OR(G158="Deteriorado",G158="Falta"),"Sí","No"))</f>
        <v/>
      </c>
      <c r="I158" s="10"/>
    </row>
    <row r="159" customFormat="false" ht="15" hidden="false" customHeight="false" outlineLevel="0" collapsed="false">
      <c r="A159" s="9"/>
      <c r="B159" s="16" t="str">
        <f aca="false">IF(A159="","",IFERROR(INDEX(Reservas!$B$5:$B$104,MATCH(A159,Reservas!$A$5:$A$104,0)),"¿ID?"))</f>
        <v/>
      </c>
      <c r="C159" s="10"/>
      <c r="D159" s="10"/>
      <c r="E159" s="17"/>
      <c r="F159" s="9"/>
      <c r="G159" s="9"/>
      <c r="H159" s="15" t="str">
        <f aca="false">IF(G159="","",IF(OR(G159="Deteriorado",G159="Falta"),"Sí","No"))</f>
        <v/>
      </c>
      <c r="I159" s="10"/>
    </row>
    <row r="160" customFormat="false" ht="15" hidden="false" customHeight="false" outlineLevel="0" collapsed="false">
      <c r="A160" s="9"/>
      <c r="B160" s="16" t="str">
        <f aca="false">IF(A160="","",IFERROR(INDEX(Reservas!$B$5:$B$104,MATCH(A160,Reservas!$A$5:$A$104,0)),"¿ID?"))</f>
        <v/>
      </c>
      <c r="C160" s="10"/>
      <c r="D160" s="10"/>
      <c r="E160" s="17"/>
      <c r="F160" s="9"/>
      <c r="G160" s="9"/>
      <c r="H160" s="15" t="str">
        <f aca="false">IF(G160="","",IF(OR(G160="Deteriorado",G160="Falta"),"Sí","No"))</f>
        <v/>
      </c>
      <c r="I160" s="10"/>
    </row>
    <row r="161" customFormat="false" ht="15" hidden="false" customHeight="false" outlineLevel="0" collapsed="false">
      <c r="A161" s="9"/>
      <c r="B161" s="16" t="str">
        <f aca="false">IF(A161="","",IFERROR(INDEX(Reservas!$B$5:$B$104,MATCH(A161,Reservas!$A$5:$A$104,0)),"¿ID?"))</f>
        <v/>
      </c>
      <c r="C161" s="10"/>
      <c r="D161" s="10"/>
      <c r="E161" s="17"/>
      <c r="F161" s="9"/>
      <c r="G161" s="9"/>
      <c r="H161" s="15" t="str">
        <f aca="false">IF(G161="","",IF(OR(G161="Deteriorado",G161="Falta"),"Sí","No"))</f>
        <v/>
      </c>
      <c r="I161" s="10"/>
    </row>
    <row r="162" customFormat="false" ht="15" hidden="false" customHeight="false" outlineLevel="0" collapsed="false">
      <c r="A162" s="9"/>
      <c r="B162" s="16" t="str">
        <f aca="false">IF(A162="","",IFERROR(INDEX(Reservas!$B$5:$B$104,MATCH(A162,Reservas!$A$5:$A$104,0)),"¿ID?"))</f>
        <v/>
      </c>
      <c r="C162" s="10"/>
      <c r="D162" s="10"/>
      <c r="E162" s="17"/>
      <c r="F162" s="9"/>
      <c r="G162" s="9"/>
      <c r="H162" s="15" t="str">
        <f aca="false">IF(G162="","",IF(OR(G162="Deteriorado",G162="Falta"),"Sí","No"))</f>
        <v/>
      </c>
      <c r="I162" s="10"/>
    </row>
    <row r="163" customFormat="false" ht="15" hidden="false" customHeight="false" outlineLevel="0" collapsed="false">
      <c r="A163" s="9"/>
      <c r="B163" s="16" t="str">
        <f aca="false">IF(A163="","",IFERROR(INDEX(Reservas!$B$5:$B$104,MATCH(A163,Reservas!$A$5:$A$104,0)),"¿ID?"))</f>
        <v/>
      </c>
      <c r="C163" s="10"/>
      <c r="D163" s="10"/>
      <c r="E163" s="17"/>
      <c r="F163" s="9"/>
      <c r="G163" s="9"/>
      <c r="H163" s="15" t="str">
        <f aca="false">IF(G163="","",IF(OR(G163="Deteriorado",G163="Falta"),"Sí","No"))</f>
        <v/>
      </c>
      <c r="I163" s="10"/>
    </row>
    <row r="164" customFormat="false" ht="15" hidden="false" customHeight="false" outlineLevel="0" collapsed="false">
      <c r="A164" s="9"/>
      <c r="B164" s="16" t="str">
        <f aca="false">IF(A164="","",IFERROR(INDEX(Reservas!$B$5:$B$104,MATCH(A164,Reservas!$A$5:$A$104,0)),"¿ID?"))</f>
        <v/>
      </c>
      <c r="C164" s="10"/>
      <c r="D164" s="10"/>
      <c r="E164" s="17"/>
      <c r="F164" s="9"/>
      <c r="G164" s="9"/>
      <c r="H164" s="15" t="str">
        <f aca="false">IF(G164="","",IF(OR(G164="Deteriorado",G164="Falta"),"Sí","No"))</f>
        <v/>
      </c>
      <c r="I164" s="10"/>
    </row>
    <row r="165" customFormat="false" ht="15" hidden="false" customHeight="false" outlineLevel="0" collapsed="false">
      <c r="A165" s="9"/>
      <c r="B165" s="16" t="str">
        <f aca="false">IF(A165="","",IFERROR(INDEX(Reservas!$B$5:$B$104,MATCH(A165,Reservas!$A$5:$A$104,0)),"¿ID?"))</f>
        <v/>
      </c>
      <c r="C165" s="10"/>
      <c r="D165" s="10"/>
      <c r="E165" s="17"/>
      <c r="F165" s="9"/>
      <c r="G165" s="9"/>
      <c r="H165" s="15" t="str">
        <f aca="false">IF(G165="","",IF(OR(G165="Deteriorado",G165="Falta"),"Sí","No"))</f>
        <v/>
      </c>
      <c r="I165" s="10"/>
    </row>
    <row r="166" customFormat="false" ht="15" hidden="false" customHeight="false" outlineLevel="0" collapsed="false">
      <c r="A166" s="9"/>
      <c r="B166" s="16" t="str">
        <f aca="false">IF(A166="","",IFERROR(INDEX(Reservas!$B$5:$B$104,MATCH(A166,Reservas!$A$5:$A$104,0)),"¿ID?"))</f>
        <v/>
      </c>
      <c r="C166" s="10"/>
      <c r="D166" s="10"/>
      <c r="E166" s="17"/>
      <c r="F166" s="9"/>
      <c r="G166" s="9"/>
      <c r="H166" s="15" t="str">
        <f aca="false">IF(G166="","",IF(OR(G166="Deteriorado",G166="Falta"),"Sí","No"))</f>
        <v/>
      </c>
      <c r="I166" s="10"/>
    </row>
    <row r="167" customFormat="false" ht="15" hidden="false" customHeight="false" outlineLevel="0" collapsed="false">
      <c r="A167" s="9"/>
      <c r="B167" s="16" t="str">
        <f aca="false">IF(A167="","",IFERROR(INDEX(Reservas!$B$5:$B$104,MATCH(A167,Reservas!$A$5:$A$104,0)),"¿ID?"))</f>
        <v/>
      </c>
      <c r="C167" s="10"/>
      <c r="D167" s="10"/>
      <c r="E167" s="17"/>
      <c r="F167" s="9"/>
      <c r="G167" s="9"/>
      <c r="H167" s="15" t="str">
        <f aca="false">IF(G167="","",IF(OR(G167="Deteriorado",G167="Falta"),"Sí","No"))</f>
        <v/>
      </c>
      <c r="I167" s="10"/>
    </row>
    <row r="168" customFormat="false" ht="15" hidden="false" customHeight="false" outlineLevel="0" collapsed="false">
      <c r="A168" s="9"/>
      <c r="B168" s="16" t="str">
        <f aca="false">IF(A168="","",IFERROR(INDEX(Reservas!$B$5:$B$104,MATCH(A168,Reservas!$A$5:$A$104,0)),"¿ID?"))</f>
        <v/>
      </c>
      <c r="C168" s="10"/>
      <c r="D168" s="10"/>
      <c r="E168" s="17"/>
      <c r="F168" s="9"/>
      <c r="G168" s="9"/>
      <c r="H168" s="15" t="str">
        <f aca="false">IF(G168="","",IF(OR(G168="Deteriorado",G168="Falta"),"Sí","No"))</f>
        <v/>
      </c>
      <c r="I168" s="10"/>
    </row>
    <row r="169" customFormat="false" ht="15" hidden="false" customHeight="false" outlineLevel="0" collapsed="false">
      <c r="A169" s="9"/>
      <c r="B169" s="16" t="str">
        <f aca="false">IF(A169="","",IFERROR(INDEX(Reservas!$B$5:$B$104,MATCH(A169,Reservas!$A$5:$A$104,0)),"¿ID?"))</f>
        <v/>
      </c>
      <c r="C169" s="10"/>
      <c r="D169" s="10"/>
      <c r="E169" s="17"/>
      <c r="F169" s="9"/>
      <c r="G169" s="9"/>
      <c r="H169" s="15" t="str">
        <f aca="false">IF(G169="","",IF(OR(G169="Deteriorado",G169="Falta"),"Sí","No"))</f>
        <v/>
      </c>
      <c r="I169" s="10"/>
    </row>
    <row r="170" customFormat="false" ht="15" hidden="false" customHeight="false" outlineLevel="0" collapsed="false">
      <c r="A170" s="9"/>
      <c r="B170" s="16" t="str">
        <f aca="false">IF(A170="","",IFERROR(INDEX(Reservas!$B$5:$B$104,MATCH(A170,Reservas!$A$5:$A$104,0)),"¿ID?"))</f>
        <v/>
      </c>
      <c r="C170" s="10"/>
      <c r="D170" s="10"/>
      <c r="E170" s="17"/>
      <c r="F170" s="9"/>
      <c r="G170" s="9"/>
      <c r="H170" s="15" t="str">
        <f aca="false">IF(G170="","",IF(OR(G170="Deteriorado",G170="Falta"),"Sí","No"))</f>
        <v/>
      </c>
      <c r="I170" s="10"/>
    </row>
    <row r="171" customFormat="false" ht="15" hidden="false" customHeight="false" outlineLevel="0" collapsed="false">
      <c r="A171" s="9"/>
      <c r="B171" s="16" t="str">
        <f aca="false">IF(A171="","",IFERROR(INDEX(Reservas!$B$5:$B$104,MATCH(A171,Reservas!$A$5:$A$104,0)),"¿ID?"))</f>
        <v/>
      </c>
      <c r="C171" s="10"/>
      <c r="D171" s="10"/>
      <c r="E171" s="17"/>
      <c r="F171" s="9"/>
      <c r="G171" s="9"/>
      <c r="H171" s="15" t="str">
        <f aca="false">IF(G171="","",IF(OR(G171="Deteriorado",G171="Falta"),"Sí","No"))</f>
        <v/>
      </c>
      <c r="I171" s="10"/>
    </row>
    <row r="172" customFormat="false" ht="15" hidden="false" customHeight="false" outlineLevel="0" collapsed="false">
      <c r="A172" s="9"/>
      <c r="B172" s="16" t="str">
        <f aca="false">IF(A172="","",IFERROR(INDEX(Reservas!$B$5:$B$104,MATCH(A172,Reservas!$A$5:$A$104,0)),"¿ID?"))</f>
        <v/>
      </c>
      <c r="C172" s="10"/>
      <c r="D172" s="10"/>
      <c r="E172" s="17"/>
      <c r="F172" s="9"/>
      <c r="G172" s="9"/>
      <c r="H172" s="15" t="str">
        <f aca="false">IF(G172="","",IF(OR(G172="Deteriorado",G172="Falta"),"Sí","No"))</f>
        <v/>
      </c>
      <c r="I172" s="10"/>
    </row>
    <row r="173" customFormat="false" ht="15" hidden="false" customHeight="false" outlineLevel="0" collapsed="false">
      <c r="A173" s="9"/>
      <c r="B173" s="16" t="str">
        <f aca="false">IF(A173="","",IFERROR(INDEX(Reservas!$B$5:$B$104,MATCH(A173,Reservas!$A$5:$A$104,0)),"¿ID?"))</f>
        <v/>
      </c>
      <c r="C173" s="10"/>
      <c r="D173" s="10"/>
      <c r="E173" s="17"/>
      <c r="F173" s="9"/>
      <c r="G173" s="9"/>
      <c r="H173" s="15" t="str">
        <f aca="false">IF(G173="","",IF(OR(G173="Deteriorado",G173="Falta"),"Sí","No"))</f>
        <v/>
      </c>
      <c r="I173" s="10"/>
    </row>
    <row r="174" customFormat="false" ht="15" hidden="false" customHeight="false" outlineLevel="0" collapsed="false">
      <c r="A174" s="9"/>
      <c r="B174" s="16" t="str">
        <f aca="false">IF(A174="","",IFERROR(INDEX(Reservas!$B$5:$B$104,MATCH(A174,Reservas!$A$5:$A$104,0)),"¿ID?"))</f>
        <v/>
      </c>
      <c r="C174" s="10"/>
      <c r="D174" s="10"/>
      <c r="E174" s="17"/>
      <c r="F174" s="9"/>
      <c r="G174" s="9"/>
      <c r="H174" s="15" t="str">
        <f aca="false">IF(G174="","",IF(OR(G174="Deteriorado",G174="Falta"),"Sí","No"))</f>
        <v/>
      </c>
      <c r="I174" s="10"/>
    </row>
    <row r="175" customFormat="false" ht="15" hidden="false" customHeight="false" outlineLevel="0" collapsed="false">
      <c r="A175" s="9"/>
      <c r="B175" s="16" t="str">
        <f aca="false">IF(A175="","",IFERROR(INDEX(Reservas!$B$5:$B$104,MATCH(A175,Reservas!$A$5:$A$104,0)),"¿ID?"))</f>
        <v/>
      </c>
      <c r="C175" s="10"/>
      <c r="D175" s="10"/>
      <c r="E175" s="17"/>
      <c r="F175" s="9"/>
      <c r="G175" s="9"/>
      <c r="H175" s="15" t="str">
        <f aca="false">IF(G175="","",IF(OR(G175="Deteriorado",G175="Falta"),"Sí","No"))</f>
        <v/>
      </c>
      <c r="I175" s="10"/>
    </row>
    <row r="176" customFormat="false" ht="15" hidden="false" customHeight="false" outlineLevel="0" collapsed="false">
      <c r="A176" s="9"/>
      <c r="B176" s="16" t="str">
        <f aca="false">IF(A176="","",IFERROR(INDEX(Reservas!$B$5:$B$104,MATCH(A176,Reservas!$A$5:$A$104,0)),"¿ID?"))</f>
        <v/>
      </c>
      <c r="C176" s="10"/>
      <c r="D176" s="10"/>
      <c r="E176" s="17"/>
      <c r="F176" s="9"/>
      <c r="G176" s="9"/>
      <c r="H176" s="15" t="str">
        <f aca="false">IF(G176="","",IF(OR(G176="Deteriorado",G176="Falta"),"Sí","No"))</f>
        <v/>
      </c>
      <c r="I176" s="10"/>
    </row>
    <row r="177" customFormat="false" ht="15" hidden="false" customHeight="false" outlineLevel="0" collapsed="false">
      <c r="A177" s="9"/>
      <c r="B177" s="16" t="str">
        <f aca="false">IF(A177="","",IFERROR(INDEX(Reservas!$B$5:$B$104,MATCH(A177,Reservas!$A$5:$A$104,0)),"¿ID?"))</f>
        <v/>
      </c>
      <c r="C177" s="10"/>
      <c r="D177" s="10"/>
      <c r="E177" s="17"/>
      <c r="F177" s="9"/>
      <c r="G177" s="9"/>
      <c r="H177" s="15" t="str">
        <f aca="false">IF(G177="","",IF(OR(G177="Deteriorado",G177="Falta"),"Sí","No"))</f>
        <v/>
      </c>
      <c r="I177" s="10"/>
    </row>
    <row r="178" customFormat="false" ht="15" hidden="false" customHeight="false" outlineLevel="0" collapsed="false">
      <c r="A178" s="9"/>
      <c r="B178" s="16" t="str">
        <f aca="false">IF(A178="","",IFERROR(INDEX(Reservas!$B$5:$B$104,MATCH(A178,Reservas!$A$5:$A$104,0)),"¿ID?"))</f>
        <v/>
      </c>
      <c r="C178" s="10"/>
      <c r="D178" s="10"/>
      <c r="E178" s="17"/>
      <c r="F178" s="9"/>
      <c r="G178" s="9"/>
      <c r="H178" s="15" t="str">
        <f aca="false">IF(G178="","",IF(OR(G178="Deteriorado",G178="Falta"),"Sí","No"))</f>
        <v/>
      </c>
      <c r="I178" s="10"/>
    </row>
    <row r="179" customFormat="false" ht="15" hidden="false" customHeight="false" outlineLevel="0" collapsed="false">
      <c r="A179" s="9"/>
      <c r="B179" s="16" t="str">
        <f aca="false">IF(A179="","",IFERROR(INDEX(Reservas!$B$5:$B$104,MATCH(A179,Reservas!$A$5:$A$104,0)),"¿ID?"))</f>
        <v/>
      </c>
      <c r="C179" s="10"/>
      <c r="D179" s="10"/>
      <c r="E179" s="17"/>
      <c r="F179" s="9"/>
      <c r="G179" s="9"/>
      <c r="H179" s="15" t="str">
        <f aca="false">IF(G179="","",IF(OR(G179="Deteriorado",G179="Falta"),"Sí","No"))</f>
        <v/>
      </c>
      <c r="I179" s="10"/>
    </row>
    <row r="180" customFormat="false" ht="15" hidden="false" customHeight="false" outlineLevel="0" collapsed="false">
      <c r="A180" s="9"/>
      <c r="B180" s="16" t="str">
        <f aca="false">IF(A180="","",IFERROR(INDEX(Reservas!$B$5:$B$104,MATCH(A180,Reservas!$A$5:$A$104,0)),"¿ID?"))</f>
        <v/>
      </c>
      <c r="C180" s="10"/>
      <c r="D180" s="10"/>
      <c r="E180" s="17"/>
      <c r="F180" s="9"/>
      <c r="G180" s="9"/>
      <c r="H180" s="15" t="str">
        <f aca="false">IF(G180="","",IF(OR(G180="Deteriorado",G180="Falta"),"Sí","No"))</f>
        <v/>
      </c>
      <c r="I180" s="10"/>
    </row>
    <row r="181" customFormat="false" ht="15" hidden="false" customHeight="false" outlineLevel="0" collapsed="false">
      <c r="A181" s="9"/>
      <c r="B181" s="16" t="str">
        <f aca="false">IF(A181="","",IFERROR(INDEX(Reservas!$B$5:$B$104,MATCH(A181,Reservas!$A$5:$A$104,0)),"¿ID?"))</f>
        <v/>
      </c>
      <c r="C181" s="10"/>
      <c r="D181" s="10"/>
      <c r="E181" s="17"/>
      <c r="F181" s="9"/>
      <c r="G181" s="9"/>
      <c r="H181" s="15" t="str">
        <f aca="false">IF(G181="","",IF(OR(G181="Deteriorado",G181="Falta"),"Sí","No"))</f>
        <v/>
      </c>
      <c r="I181" s="10"/>
    </row>
    <row r="182" customFormat="false" ht="15" hidden="false" customHeight="false" outlineLevel="0" collapsed="false">
      <c r="A182" s="9"/>
      <c r="B182" s="16" t="str">
        <f aca="false">IF(A182="","",IFERROR(INDEX(Reservas!$B$5:$B$104,MATCH(A182,Reservas!$A$5:$A$104,0)),"¿ID?"))</f>
        <v/>
      </c>
      <c r="C182" s="10"/>
      <c r="D182" s="10"/>
      <c r="E182" s="17"/>
      <c r="F182" s="9"/>
      <c r="G182" s="9"/>
      <c r="H182" s="15" t="str">
        <f aca="false">IF(G182="","",IF(OR(G182="Deteriorado",G182="Falta"),"Sí","No"))</f>
        <v/>
      </c>
      <c r="I182" s="10"/>
    </row>
    <row r="183" customFormat="false" ht="15" hidden="false" customHeight="false" outlineLevel="0" collapsed="false">
      <c r="A183" s="9"/>
      <c r="B183" s="16" t="str">
        <f aca="false">IF(A183="","",IFERROR(INDEX(Reservas!$B$5:$B$104,MATCH(A183,Reservas!$A$5:$A$104,0)),"¿ID?"))</f>
        <v/>
      </c>
      <c r="C183" s="10"/>
      <c r="D183" s="10"/>
      <c r="E183" s="17"/>
      <c r="F183" s="9"/>
      <c r="G183" s="9"/>
      <c r="H183" s="15" t="str">
        <f aca="false">IF(G183="","",IF(OR(G183="Deteriorado",G183="Falta"),"Sí","No"))</f>
        <v/>
      </c>
      <c r="I183" s="10"/>
    </row>
    <row r="184" customFormat="false" ht="15" hidden="false" customHeight="false" outlineLevel="0" collapsed="false">
      <c r="A184" s="9"/>
      <c r="B184" s="16" t="str">
        <f aca="false">IF(A184="","",IFERROR(INDEX(Reservas!$B$5:$B$104,MATCH(A184,Reservas!$A$5:$A$104,0)),"¿ID?"))</f>
        <v/>
      </c>
      <c r="C184" s="10"/>
      <c r="D184" s="10"/>
      <c r="E184" s="17"/>
      <c r="F184" s="9"/>
      <c r="G184" s="9"/>
      <c r="H184" s="15" t="str">
        <f aca="false">IF(G184="","",IF(OR(G184="Deteriorado",G184="Falta"),"Sí","No"))</f>
        <v/>
      </c>
      <c r="I184" s="10"/>
    </row>
    <row r="185" customFormat="false" ht="15" hidden="false" customHeight="false" outlineLevel="0" collapsed="false">
      <c r="A185" s="9"/>
      <c r="B185" s="16" t="str">
        <f aca="false">IF(A185="","",IFERROR(INDEX(Reservas!$B$5:$B$104,MATCH(A185,Reservas!$A$5:$A$104,0)),"¿ID?"))</f>
        <v/>
      </c>
      <c r="C185" s="10"/>
      <c r="D185" s="10"/>
      <c r="E185" s="17"/>
      <c r="F185" s="9"/>
      <c r="G185" s="9"/>
      <c r="H185" s="15" t="str">
        <f aca="false">IF(G185="","",IF(OR(G185="Deteriorado",G185="Falta"),"Sí","No"))</f>
        <v/>
      </c>
      <c r="I185" s="10"/>
    </row>
    <row r="186" customFormat="false" ht="15" hidden="false" customHeight="false" outlineLevel="0" collapsed="false">
      <c r="A186" s="9"/>
      <c r="B186" s="16" t="str">
        <f aca="false">IF(A186="","",IFERROR(INDEX(Reservas!$B$5:$B$104,MATCH(A186,Reservas!$A$5:$A$104,0)),"¿ID?"))</f>
        <v/>
      </c>
      <c r="C186" s="10"/>
      <c r="D186" s="10"/>
      <c r="E186" s="17"/>
      <c r="F186" s="9"/>
      <c r="G186" s="9"/>
      <c r="H186" s="15" t="str">
        <f aca="false">IF(G186="","",IF(OR(G186="Deteriorado",G186="Falta"),"Sí","No"))</f>
        <v/>
      </c>
      <c r="I186" s="10"/>
    </row>
    <row r="187" customFormat="false" ht="15" hidden="false" customHeight="false" outlineLevel="0" collapsed="false">
      <c r="A187" s="9"/>
      <c r="B187" s="16" t="str">
        <f aca="false">IF(A187="","",IFERROR(INDEX(Reservas!$B$5:$B$104,MATCH(A187,Reservas!$A$5:$A$104,0)),"¿ID?"))</f>
        <v/>
      </c>
      <c r="C187" s="10"/>
      <c r="D187" s="10"/>
      <c r="E187" s="17"/>
      <c r="F187" s="9"/>
      <c r="G187" s="9"/>
      <c r="H187" s="15" t="str">
        <f aca="false">IF(G187="","",IF(OR(G187="Deteriorado",G187="Falta"),"Sí","No"))</f>
        <v/>
      </c>
      <c r="I187" s="10"/>
    </row>
    <row r="188" customFormat="false" ht="15" hidden="false" customHeight="false" outlineLevel="0" collapsed="false">
      <c r="A188" s="9"/>
      <c r="B188" s="16" t="str">
        <f aca="false">IF(A188="","",IFERROR(INDEX(Reservas!$B$5:$B$104,MATCH(A188,Reservas!$A$5:$A$104,0)),"¿ID?"))</f>
        <v/>
      </c>
      <c r="C188" s="10"/>
      <c r="D188" s="10"/>
      <c r="E188" s="17"/>
      <c r="F188" s="9"/>
      <c r="G188" s="9"/>
      <c r="H188" s="15" t="str">
        <f aca="false">IF(G188="","",IF(OR(G188="Deteriorado",G188="Falta"),"Sí","No"))</f>
        <v/>
      </c>
      <c r="I188" s="10"/>
    </row>
    <row r="189" customFormat="false" ht="15" hidden="false" customHeight="false" outlineLevel="0" collapsed="false">
      <c r="A189" s="9"/>
      <c r="B189" s="16" t="str">
        <f aca="false">IF(A189="","",IFERROR(INDEX(Reservas!$B$5:$B$104,MATCH(A189,Reservas!$A$5:$A$104,0)),"¿ID?"))</f>
        <v/>
      </c>
      <c r="C189" s="10"/>
      <c r="D189" s="10"/>
      <c r="E189" s="17"/>
      <c r="F189" s="9"/>
      <c r="G189" s="9"/>
      <c r="H189" s="15" t="str">
        <f aca="false">IF(G189="","",IF(OR(G189="Deteriorado",G189="Falta"),"Sí","No"))</f>
        <v/>
      </c>
      <c r="I189" s="10"/>
    </row>
    <row r="190" customFormat="false" ht="15" hidden="false" customHeight="false" outlineLevel="0" collapsed="false">
      <c r="A190" s="9"/>
      <c r="B190" s="16" t="str">
        <f aca="false">IF(A190="","",IFERROR(INDEX(Reservas!$B$5:$B$104,MATCH(A190,Reservas!$A$5:$A$104,0)),"¿ID?"))</f>
        <v/>
      </c>
      <c r="C190" s="10"/>
      <c r="D190" s="10"/>
      <c r="E190" s="17"/>
      <c r="F190" s="9"/>
      <c r="G190" s="9"/>
      <c r="H190" s="15" t="str">
        <f aca="false">IF(G190="","",IF(OR(G190="Deteriorado",G190="Falta"),"Sí","No"))</f>
        <v/>
      </c>
      <c r="I190" s="10"/>
    </row>
    <row r="191" customFormat="false" ht="15" hidden="false" customHeight="false" outlineLevel="0" collapsed="false">
      <c r="A191" s="9"/>
      <c r="B191" s="16" t="str">
        <f aca="false">IF(A191="","",IFERROR(INDEX(Reservas!$B$5:$B$104,MATCH(A191,Reservas!$A$5:$A$104,0)),"¿ID?"))</f>
        <v/>
      </c>
      <c r="C191" s="10"/>
      <c r="D191" s="10"/>
      <c r="E191" s="17"/>
      <c r="F191" s="9"/>
      <c r="G191" s="9"/>
      <c r="H191" s="15" t="str">
        <f aca="false">IF(G191="","",IF(OR(G191="Deteriorado",G191="Falta"),"Sí","No"))</f>
        <v/>
      </c>
      <c r="I191" s="10"/>
    </row>
    <row r="192" customFormat="false" ht="15" hidden="false" customHeight="false" outlineLevel="0" collapsed="false">
      <c r="A192" s="9"/>
      <c r="B192" s="16" t="str">
        <f aca="false">IF(A192="","",IFERROR(INDEX(Reservas!$B$5:$B$104,MATCH(A192,Reservas!$A$5:$A$104,0)),"¿ID?"))</f>
        <v/>
      </c>
      <c r="C192" s="10"/>
      <c r="D192" s="10"/>
      <c r="E192" s="17"/>
      <c r="F192" s="9"/>
      <c r="G192" s="9"/>
      <c r="H192" s="15" t="str">
        <f aca="false">IF(G192="","",IF(OR(G192="Deteriorado",G192="Falta"),"Sí","No"))</f>
        <v/>
      </c>
      <c r="I192" s="10"/>
    </row>
    <row r="193" customFormat="false" ht="15" hidden="false" customHeight="false" outlineLevel="0" collapsed="false">
      <c r="A193" s="9"/>
      <c r="B193" s="16" t="str">
        <f aca="false">IF(A193="","",IFERROR(INDEX(Reservas!$B$5:$B$104,MATCH(A193,Reservas!$A$5:$A$104,0)),"¿ID?"))</f>
        <v/>
      </c>
      <c r="C193" s="10"/>
      <c r="D193" s="10"/>
      <c r="E193" s="17"/>
      <c r="F193" s="9"/>
      <c r="G193" s="9"/>
      <c r="H193" s="15" t="str">
        <f aca="false">IF(G193="","",IF(OR(G193="Deteriorado",G193="Falta"),"Sí","No"))</f>
        <v/>
      </c>
      <c r="I193" s="10"/>
    </row>
    <row r="194" customFormat="false" ht="15" hidden="false" customHeight="false" outlineLevel="0" collapsed="false">
      <c r="A194" s="9"/>
      <c r="B194" s="16" t="str">
        <f aca="false">IF(A194="","",IFERROR(INDEX(Reservas!$B$5:$B$104,MATCH(A194,Reservas!$A$5:$A$104,0)),"¿ID?"))</f>
        <v/>
      </c>
      <c r="C194" s="10"/>
      <c r="D194" s="10"/>
      <c r="E194" s="17"/>
      <c r="F194" s="9"/>
      <c r="G194" s="9"/>
      <c r="H194" s="15" t="str">
        <f aca="false">IF(G194="","",IF(OR(G194="Deteriorado",G194="Falta"),"Sí","No"))</f>
        <v/>
      </c>
      <c r="I194" s="10"/>
    </row>
    <row r="195" customFormat="false" ht="15" hidden="false" customHeight="false" outlineLevel="0" collapsed="false">
      <c r="A195" s="9"/>
      <c r="B195" s="16" t="str">
        <f aca="false">IF(A195="","",IFERROR(INDEX(Reservas!$B$5:$B$104,MATCH(A195,Reservas!$A$5:$A$104,0)),"¿ID?"))</f>
        <v/>
      </c>
      <c r="C195" s="10"/>
      <c r="D195" s="10"/>
      <c r="E195" s="17"/>
      <c r="F195" s="9"/>
      <c r="G195" s="9"/>
      <c r="H195" s="15" t="str">
        <f aca="false">IF(G195="","",IF(OR(G195="Deteriorado",G195="Falta"),"Sí","No"))</f>
        <v/>
      </c>
      <c r="I195" s="10"/>
    </row>
    <row r="196" customFormat="false" ht="15" hidden="false" customHeight="false" outlineLevel="0" collapsed="false">
      <c r="A196" s="9"/>
      <c r="B196" s="16" t="str">
        <f aca="false">IF(A196="","",IFERROR(INDEX(Reservas!$B$5:$B$104,MATCH(A196,Reservas!$A$5:$A$104,0)),"¿ID?"))</f>
        <v/>
      </c>
      <c r="C196" s="10"/>
      <c r="D196" s="10"/>
      <c r="E196" s="17"/>
      <c r="F196" s="9"/>
      <c r="G196" s="9"/>
      <c r="H196" s="15" t="str">
        <f aca="false">IF(G196="","",IF(OR(G196="Deteriorado",G196="Falta"),"Sí","No"))</f>
        <v/>
      </c>
      <c r="I196" s="10"/>
    </row>
    <row r="197" customFormat="false" ht="15" hidden="false" customHeight="false" outlineLevel="0" collapsed="false">
      <c r="A197" s="9"/>
      <c r="B197" s="16" t="str">
        <f aca="false">IF(A197="","",IFERROR(INDEX(Reservas!$B$5:$B$104,MATCH(A197,Reservas!$A$5:$A$104,0)),"¿ID?"))</f>
        <v/>
      </c>
      <c r="C197" s="10"/>
      <c r="D197" s="10"/>
      <c r="E197" s="17"/>
      <c r="F197" s="9"/>
      <c r="G197" s="9"/>
      <c r="H197" s="15" t="str">
        <f aca="false">IF(G197="","",IF(OR(G197="Deteriorado",G197="Falta"),"Sí","No"))</f>
        <v/>
      </c>
      <c r="I197" s="10"/>
    </row>
    <row r="198" customFormat="false" ht="15" hidden="false" customHeight="false" outlineLevel="0" collapsed="false">
      <c r="A198" s="9"/>
      <c r="B198" s="16" t="str">
        <f aca="false">IF(A198="","",IFERROR(INDEX(Reservas!$B$5:$B$104,MATCH(A198,Reservas!$A$5:$A$104,0)),"¿ID?"))</f>
        <v/>
      </c>
      <c r="C198" s="10"/>
      <c r="D198" s="10"/>
      <c r="E198" s="17"/>
      <c r="F198" s="9"/>
      <c r="G198" s="9"/>
      <c r="H198" s="15" t="str">
        <f aca="false">IF(G198="","",IF(OR(G198="Deteriorado",G198="Falta"),"Sí","No"))</f>
        <v/>
      </c>
      <c r="I198" s="10"/>
    </row>
    <row r="199" customFormat="false" ht="15" hidden="false" customHeight="false" outlineLevel="0" collapsed="false">
      <c r="A199" s="9"/>
      <c r="B199" s="16" t="str">
        <f aca="false">IF(A199="","",IFERROR(INDEX(Reservas!$B$5:$B$104,MATCH(A199,Reservas!$A$5:$A$104,0)),"¿ID?"))</f>
        <v/>
      </c>
      <c r="C199" s="10"/>
      <c r="D199" s="10"/>
      <c r="E199" s="17"/>
      <c r="F199" s="9"/>
      <c r="G199" s="9"/>
      <c r="H199" s="15" t="str">
        <f aca="false">IF(G199="","",IF(OR(G199="Deteriorado",G199="Falta"),"Sí","No"))</f>
        <v/>
      </c>
      <c r="I199" s="10"/>
    </row>
    <row r="200" customFormat="false" ht="15" hidden="false" customHeight="false" outlineLevel="0" collapsed="false">
      <c r="A200" s="9"/>
      <c r="B200" s="16" t="str">
        <f aca="false">IF(A200="","",IFERROR(INDEX(Reservas!$B$5:$B$104,MATCH(A200,Reservas!$A$5:$A$104,0)),"¿ID?"))</f>
        <v/>
      </c>
      <c r="C200" s="10"/>
      <c r="D200" s="10"/>
      <c r="E200" s="17"/>
      <c r="F200" s="9"/>
      <c r="G200" s="9"/>
      <c r="H200" s="15" t="str">
        <f aca="false">IF(G200="","",IF(OR(G200="Deteriorado",G200="Falta"),"Sí","No"))</f>
        <v/>
      </c>
      <c r="I200" s="10"/>
    </row>
    <row r="201" customFormat="false" ht="15" hidden="false" customHeight="false" outlineLevel="0" collapsed="false">
      <c r="A201" s="9"/>
      <c r="B201" s="16" t="str">
        <f aca="false">IF(A201="","",IFERROR(INDEX(Reservas!$B$5:$B$104,MATCH(A201,Reservas!$A$5:$A$104,0)),"¿ID?"))</f>
        <v/>
      </c>
      <c r="C201" s="10"/>
      <c r="D201" s="10"/>
      <c r="E201" s="17"/>
      <c r="F201" s="9"/>
      <c r="G201" s="9"/>
      <c r="H201" s="15" t="str">
        <f aca="false">IF(G201="","",IF(OR(G201="Deteriorado",G201="Falta"),"Sí","No"))</f>
        <v/>
      </c>
      <c r="I201" s="10"/>
    </row>
    <row r="202" customFormat="false" ht="15" hidden="false" customHeight="false" outlineLevel="0" collapsed="false">
      <c r="A202" s="9"/>
      <c r="B202" s="16" t="str">
        <f aca="false">IF(A202="","",IFERROR(INDEX(Reservas!$B$5:$B$104,MATCH(A202,Reservas!$A$5:$A$104,0)),"¿ID?"))</f>
        <v/>
      </c>
      <c r="C202" s="10"/>
      <c r="D202" s="10"/>
      <c r="E202" s="17"/>
      <c r="F202" s="9"/>
      <c r="G202" s="9"/>
      <c r="H202" s="15" t="str">
        <f aca="false">IF(G202="","",IF(OR(G202="Deteriorado",G202="Falta"),"Sí","No"))</f>
        <v/>
      </c>
      <c r="I202" s="10"/>
    </row>
    <row r="203" customFormat="false" ht="15" hidden="false" customHeight="false" outlineLevel="0" collapsed="false">
      <c r="A203" s="9"/>
      <c r="B203" s="16" t="str">
        <f aca="false">IF(A203="","",IFERROR(INDEX(Reservas!$B$5:$B$104,MATCH(A203,Reservas!$A$5:$A$104,0)),"¿ID?"))</f>
        <v/>
      </c>
      <c r="C203" s="10"/>
      <c r="D203" s="10"/>
      <c r="E203" s="17"/>
      <c r="F203" s="9"/>
      <c r="G203" s="9"/>
      <c r="H203" s="15" t="str">
        <f aca="false">IF(G203="","",IF(OR(G203="Deteriorado",G203="Falta"),"Sí","No"))</f>
        <v/>
      </c>
      <c r="I203" s="10"/>
    </row>
    <row r="204" customFormat="false" ht="15" hidden="false" customHeight="false" outlineLevel="0" collapsed="false">
      <c r="A204" s="9"/>
      <c r="B204" s="16" t="str">
        <f aca="false">IF(A204="","",IFERROR(INDEX(Reservas!$B$5:$B$104,MATCH(A204,Reservas!$A$5:$A$104,0)),"¿ID?"))</f>
        <v/>
      </c>
      <c r="C204" s="10"/>
      <c r="D204" s="10"/>
      <c r="E204" s="17"/>
      <c r="F204" s="9"/>
      <c r="G204" s="9"/>
      <c r="H204" s="15" t="str">
        <f aca="false">IF(G204="","",IF(OR(G204="Deteriorado",G204="Falta"),"Sí","No"))</f>
        <v/>
      </c>
      <c r="I204" s="10"/>
    </row>
    <row r="205" customFormat="false" ht="15" hidden="false" customHeight="false" outlineLevel="0" collapsed="false">
      <c r="A205" s="9"/>
      <c r="B205" s="16" t="str">
        <f aca="false">IF(A205="","",IFERROR(INDEX(Reservas!$B$5:$B$104,MATCH(A205,Reservas!$A$5:$A$104,0)),"¿ID?"))</f>
        <v/>
      </c>
      <c r="C205" s="10"/>
      <c r="D205" s="10"/>
      <c r="E205" s="17"/>
      <c r="F205" s="9"/>
      <c r="G205" s="9"/>
      <c r="H205" s="15" t="str">
        <f aca="false">IF(G205="","",IF(OR(G205="Deteriorado",G205="Falta"),"Sí","No"))</f>
        <v/>
      </c>
      <c r="I205" s="10"/>
    </row>
    <row r="206" customFormat="false" ht="15" hidden="false" customHeight="false" outlineLevel="0" collapsed="false">
      <c r="A206" s="9"/>
      <c r="B206" s="16" t="str">
        <f aca="false">IF(A206="","",IFERROR(INDEX(Reservas!$B$5:$B$104,MATCH(A206,Reservas!$A$5:$A$104,0)),"¿ID?"))</f>
        <v/>
      </c>
      <c r="C206" s="10"/>
      <c r="D206" s="10"/>
      <c r="E206" s="17"/>
      <c r="F206" s="9"/>
      <c r="G206" s="9"/>
      <c r="H206" s="15" t="str">
        <f aca="false">IF(G206="","",IF(OR(G206="Deteriorado",G206="Falta"),"Sí","No"))</f>
        <v/>
      </c>
      <c r="I206" s="10"/>
    </row>
    <row r="207" customFormat="false" ht="15" hidden="false" customHeight="false" outlineLevel="0" collapsed="false">
      <c r="A207" s="9"/>
      <c r="B207" s="16" t="str">
        <f aca="false">IF(A207="","",IFERROR(INDEX(Reservas!$B$5:$B$104,MATCH(A207,Reservas!$A$5:$A$104,0)),"¿ID?"))</f>
        <v/>
      </c>
      <c r="C207" s="10"/>
      <c r="D207" s="10"/>
      <c r="E207" s="17"/>
      <c r="F207" s="9"/>
      <c r="G207" s="9"/>
      <c r="H207" s="15" t="str">
        <f aca="false">IF(G207="","",IF(OR(G207="Deteriorado",G207="Falta"),"Sí","No"))</f>
        <v/>
      </c>
      <c r="I207" s="10"/>
    </row>
    <row r="208" customFormat="false" ht="15" hidden="false" customHeight="false" outlineLevel="0" collapsed="false">
      <c r="A208" s="9"/>
      <c r="B208" s="16" t="str">
        <f aca="false">IF(A208="","",IFERROR(INDEX(Reservas!$B$5:$B$104,MATCH(A208,Reservas!$A$5:$A$104,0)),"¿ID?"))</f>
        <v/>
      </c>
      <c r="C208" s="10"/>
      <c r="D208" s="10"/>
      <c r="E208" s="17"/>
      <c r="F208" s="9"/>
      <c r="G208" s="9"/>
      <c r="H208" s="15" t="str">
        <f aca="false">IF(G208="","",IF(OR(G208="Deteriorado",G208="Falta"),"Sí","No"))</f>
        <v/>
      </c>
      <c r="I208" s="10"/>
    </row>
    <row r="209" customFormat="false" ht="15" hidden="false" customHeight="false" outlineLevel="0" collapsed="false">
      <c r="A209" s="9"/>
      <c r="B209" s="16" t="str">
        <f aca="false">IF(A209="","",IFERROR(INDEX(Reservas!$B$5:$B$104,MATCH(A209,Reservas!$A$5:$A$104,0)),"¿ID?"))</f>
        <v/>
      </c>
      <c r="C209" s="10"/>
      <c r="D209" s="10"/>
      <c r="E209" s="17"/>
      <c r="F209" s="9"/>
      <c r="G209" s="9"/>
      <c r="H209" s="15" t="str">
        <f aca="false">IF(G209="","",IF(OR(G209="Deteriorado",G209="Falta"),"Sí","No"))</f>
        <v/>
      </c>
      <c r="I209" s="10"/>
    </row>
    <row r="210" customFormat="false" ht="15" hidden="false" customHeight="false" outlineLevel="0" collapsed="false">
      <c r="A210" s="9"/>
      <c r="B210" s="16" t="str">
        <f aca="false">IF(A210="","",IFERROR(INDEX(Reservas!$B$5:$B$104,MATCH(A210,Reservas!$A$5:$A$104,0)),"¿ID?"))</f>
        <v/>
      </c>
      <c r="C210" s="10"/>
      <c r="D210" s="10"/>
      <c r="E210" s="17"/>
      <c r="F210" s="9"/>
      <c r="G210" s="9"/>
      <c r="H210" s="15" t="str">
        <f aca="false">IF(G210="","",IF(OR(G210="Deteriorado",G210="Falta"),"Sí","No"))</f>
        <v/>
      </c>
      <c r="I210" s="10"/>
    </row>
    <row r="211" customFormat="false" ht="15" hidden="false" customHeight="false" outlineLevel="0" collapsed="false">
      <c r="A211" s="9"/>
      <c r="B211" s="16" t="str">
        <f aca="false">IF(A211="","",IFERROR(INDEX(Reservas!$B$5:$B$104,MATCH(A211,Reservas!$A$5:$A$104,0)),"¿ID?"))</f>
        <v/>
      </c>
      <c r="C211" s="10"/>
      <c r="D211" s="10"/>
      <c r="E211" s="17"/>
      <c r="F211" s="9"/>
      <c r="G211" s="9"/>
      <c r="H211" s="15" t="str">
        <f aca="false">IF(G211="","",IF(OR(G211="Deteriorado",G211="Falta"),"Sí","No"))</f>
        <v/>
      </c>
      <c r="I211" s="10"/>
    </row>
    <row r="212" customFormat="false" ht="15" hidden="false" customHeight="false" outlineLevel="0" collapsed="false">
      <c r="A212" s="9"/>
      <c r="B212" s="16" t="str">
        <f aca="false">IF(A212="","",IFERROR(INDEX(Reservas!$B$5:$B$104,MATCH(A212,Reservas!$A$5:$A$104,0)),"¿ID?"))</f>
        <v/>
      </c>
      <c r="C212" s="10"/>
      <c r="D212" s="10"/>
      <c r="E212" s="17"/>
      <c r="F212" s="9"/>
      <c r="G212" s="9"/>
      <c r="H212" s="15" t="str">
        <f aca="false">IF(G212="","",IF(OR(G212="Deteriorado",G212="Falta"),"Sí","No"))</f>
        <v/>
      </c>
      <c r="I212" s="10"/>
    </row>
    <row r="213" customFormat="false" ht="15" hidden="false" customHeight="false" outlineLevel="0" collapsed="false">
      <c r="A213" s="9"/>
      <c r="B213" s="16" t="str">
        <f aca="false">IF(A213="","",IFERROR(INDEX(Reservas!$B$5:$B$104,MATCH(A213,Reservas!$A$5:$A$104,0)),"¿ID?"))</f>
        <v/>
      </c>
      <c r="C213" s="10"/>
      <c r="D213" s="10"/>
      <c r="E213" s="17"/>
      <c r="F213" s="9"/>
      <c r="G213" s="9"/>
      <c r="H213" s="15" t="str">
        <f aca="false">IF(G213="","",IF(OR(G213="Deteriorado",G213="Falta"),"Sí","No"))</f>
        <v/>
      </c>
      <c r="I213" s="10"/>
    </row>
    <row r="214" customFormat="false" ht="15" hidden="false" customHeight="false" outlineLevel="0" collapsed="false">
      <c r="A214" s="9"/>
      <c r="B214" s="16" t="str">
        <f aca="false">IF(A214="","",IFERROR(INDEX(Reservas!$B$5:$B$104,MATCH(A214,Reservas!$A$5:$A$104,0)),"¿ID?"))</f>
        <v/>
      </c>
      <c r="C214" s="10"/>
      <c r="D214" s="10"/>
      <c r="E214" s="17"/>
      <c r="F214" s="9"/>
      <c r="G214" s="9"/>
      <c r="H214" s="15" t="str">
        <f aca="false">IF(G214="","",IF(OR(G214="Deteriorado",G214="Falta"),"Sí","No"))</f>
        <v/>
      </c>
      <c r="I214" s="10"/>
    </row>
    <row r="215" customFormat="false" ht="15" hidden="false" customHeight="false" outlineLevel="0" collapsed="false">
      <c r="A215" s="9"/>
      <c r="B215" s="16" t="str">
        <f aca="false">IF(A215="","",IFERROR(INDEX(Reservas!$B$5:$B$104,MATCH(A215,Reservas!$A$5:$A$104,0)),"¿ID?"))</f>
        <v/>
      </c>
      <c r="C215" s="10"/>
      <c r="D215" s="10"/>
      <c r="E215" s="17"/>
      <c r="F215" s="9"/>
      <c r="G215" s="9"/>
      <c r="H215" s="15" t="str">
        <f aca="false">IF(G215="","",IF(OR(G215="Deteriorado",G215="Falta"),"Sí","No"))</f>
        <v/>
      </c>
      <c r="I215" s="10"/>
    </row>
    <row r="216" customFormat="false" ht="15" hidden="false" customHeight="false" outlineLevel="0" collapsed="false">
      <c r="A216" s="9"/>
      <c r="B216" s="16" t="str">
        <f aca="false">IF(A216="","",IFERROR(INDEX(Reservas!$B$5:$B$104,MATCH(A216,Reservas!$A$5:$A$104,0)),"¿ID?"))</f>
        <v/>
      </c>
      <c r="C216" s="10"/>
      <c r="D216" s="10"/>
      <c r="E216" s="17"/>
      <c r="F216" s="9"/>
      <c r="G216" s="9"/>
      <c r="H216" s="15" t="str">
        <f aca="false">IF(G216="","",IF(OR(G216="Deteriorado",G216="Falta"),"Sí","No"))</f>
        <v/>
      </c>
      <c r="I216" s="10"/>
    </row>
    <row r="217" customFormat="false" ht="15" hidden="false" customHeight="false" outlineLevel="0" collapsed="false">
      <c r="A217" s="9"/>
      <c r="B217" s="16" t="str">
        <f aca="false">IF(A217="","",IFERROR(INDEX(Reservas!$B$5:$B$104,MATCH(A217,Reservas!$A$5:$A$104,0)),"¿ID?"))</f>
        <v/>
      </c>
      <c r="C217" s="10"/>
      <c r="D217" s="10"/>
      <c r="E217" s="17"/>
      <c r="F217" s="9"/>
      <c r="G217" s="9"/>
      <c r="H217" s="15" t="str">
        <f aca="false">IF(G217="","",IF(OR(G217="Deteriorado",G217="Falta"),"Sí","No"))</f>
        <v/>
      </c>
      <c r="I217" s="10"/>
    </row>
    <row r="218" customFormat="false" ht="15" hidden="false" customHeight="false" outlineLevel="0" collapsed="false">
      <c r="A218" s="9"/>
      <c r="B218" s="16" t="str">
        <f aca="false">IF(A218="","",IFERROR(INDEX(Reservas!$B$5:$B$104,MATCH(A218,Reservas!$A$5:$A$104,0)),"¿ID?"))</f>
        <v/>
      </c>
      <c r="C218" s="10"/>
      <c r="D218" s="10"/>
      <c r="E218" s="17"/>
      <c r="F218" s="9"/>
      <c r="G218" s="9"/>
      <c r="H218" s="15" t="str">
        <f aca="false">IF(G218="","",IF(OR(G218="Deteriorado",G218="Falta"),"Sí","No"))</f>
        <v/>
      </c>
      <c r="I218" s="10"/>
    </row>
    <row r="219" customFormat="false" ht="15" hidden="false" customHeight="false" outlineLevel="0" collapsed="false">
      <c r="A219" s="9"/>
      <c r="B219" s="16" t="str">
        <f aca="false">IF(A219="","",IFERROR(INDEX(Reservas!$B$5:$B$104,MATCH(A219,Reservas!$A$5:$A$104,0)),"¿ID?"))</f>
        <v/>
      </c>
      <c r="C219" s="10"/>
      <c r="D219" s="10"/>
      <c r="E219" s="17"/>
      <c r="F219" s="9"/>
      <c r="G219" s="9"/>
      <c r="H219" s="15" t="str">
        <f aca="false">IF(G219="","",IF(OR(G219="Deteriorado",G219="Falta"),"Sí","No"))</f>
        <v/>
      </c>
      <c r="I219" s="10"/>
    </row>
    <row r="220" customFormat="false" ht="15" hidden="false" customHeight="false" outlineLevel="0" collapsed="false">
      <c r="A220" s="9"/>
      <c r="B220" s="16" t="str">
        <f aca="false">IF(A220="","",IFERROR(INDEX(Reservas!$B$5:$B$104,MATCH(A220,Reservas!$A$5:$A$104,0)),"¿ID?"))</f>
        <v/>
      </c>
      <c r="C220" s="10"/>
      <c r="D220" s="10"/>
      <c r="E220" s="17"/>
      <c r="F220" s="9"/>
      <c r="G220" s="9"/>
      <c r="H220" s="15" t="str">
        <f aca="false">IF(G220="","",IF(OR(G220="Deteriorado",G220="Falta"),"Sí","No"))</f>
        <v/>
      </c>
      <c r="I220" s="10"/>
    </row>
    <row r="221" customFormat="false" ht="15" hidden="false" customHeight="false" outlineLevel="0" collapsed="false">
      <c r="A221" s="9"/>
      <c r="B221" s="16" t="str">
        <f aca="false">IF(A221="","",IFERROR(INDEX(Reservas!$B$5:$B$104,MATCH(A221,Reservas!$A$5:$A$104,0)),"¿ID?"))</f>
        <v/>
      </c>
      <c r="C221" s="10"/>
      <c r="D221" s="10"/>
      <c r="E221" s="17"/>
      <c r="F221" s="9"/>
      <c r="G221" s="9"/>
      <c r="H221" s="15" t="str">
        <f aca="false">IF(G221="","",IF(OR(G221="Deteriorado",G221="Falta"),"Sí","No"))</f>
        <v/>
      </c>
      <c r="I221" s="10"/>
    </row>
    <row r="222" customFormat="false" ht="15" hidden="false" customHeight="false" outlineLevel="0" collapsed="false">
      <c r="A222" s="9"/>
      <c r="B222" s="16" t="str">
        <f aca="false">IF(A222="","",IFERROR(INDEX(Reservas!$B$5:$B$104,MATCH(A222,Reservas!$A$5:$A$104,0)),"¿ID?"))</f>
        <v/>
      </c>
      <c r="C222" s="10"/>
      <c r="D222" s="10"/>
      <c r="E222" s="17"/>
      <c r="F222" s="9"/>
      <c r="G222" s="9"/>
      <c r="H222" s="15" t="str">
        <f aca="false">IF(G222="","",IF(OR(G222="Deteriorado",G222="Falta"),"Sí","No"))</f>
        <v/>
      </c>
      <c r="I222" s="10"/>
    </row>
    <row r="223" customFormat="false" ht="15" hidden="false" customHeight="false" outlineLevel="0" collapsed="false">
      <c r="A223" s="9"/>
      <c r="B223" s="16" t="str">
        <f aca="false">IF(A223="","",IFERROR(INDEX(Reservas!$B$5:$B$104,MATCH(A223,Reservas!$A$5:$A$104,0)),"¿ID?"))</f>
        <v/>
      </c>
      <c r="C223" s="10"/>
      <c r="D223" s="10"/>
      <c r="E223" s="17"/>
      <c r="F223" s="9"/>
      <c r="G223" s="9"/>
      <c r="H223" s="15" t="str">
        <f aca="false">IF(G223="","",IF(OR(G223="Deteriorado",G223="Falta"),"Sí","No"))</f>
        <v/>
      </c>
      <c r="I223" s="10"/>
    </row>
    <row r="224" customFormat="false" ht="15" hidden="false" customHeight="false" outlineLevel="0" collapsed="false">
      <c r="A224" s="9"/>
      <c r="B224" s="16" t="str">
        <f aca="false">IF(A224="","",IFERROR(INDEX(Reservas!$B$5:$B$104,MATCH(A224,Reservas!$A$5:$A$104,0)),"¿ID?"))</f>
        <v/>
      </c>
      <c r="C224" s="10"/>
      <c r="D224" s="10"/>
      <c r="E224" s="17"/>
      <c r="F224" s="9"/>
      <c r="G224" s="9"/>
      <c r="H224" s="15" t="str">
        <f aca="false">IF(G224="","",IF(OR(G224="Deteriorado",G224="Falta"),"Sí","No"))</f>
        <v/>
      </c>
      <c r="I224" s="10"/>
    </row>
    <row r="225" customFormat="false" ht="15" hidden="false" customHeight="false" outlineLevel="0" collapsed="false">
      <c r="A225" s="9"/>
      <c r="B225" s="16" t="str">
        <f aca="false">IF(A225="","",IFERROR(INDEX(Reservas!$B$5:$B$104,MATCH(A225,Reservas!$A$5:$A$104,0)),"¿ID?"))</f>
        <v/>
      </c>
      <c r="C225" s="10"/>
      <c r="D225" s="10"/>
      <c r="E225" s="17"/>
      <c r="F225" s="9"/>
      <c r="G225" s="9"/>
      <c r="H225" s="15" t="str">
        <f aca="false">IF(G225="","",IF(OR(G225="Deteriorado",G225="Falta"),"Sí","No"))</f>
        <v/>
      </c>
      <c r="I225" s="10"/>
    </row>
    <row r="226" customFormat="false" ht="15" hidden="false" customHeight="false" outlineLevel="0" collapsed="false">
      <c r="A226" s="9"/>
      <c r="B226" s="16" t="str">
        <f aca="false">IF(A226="","",IFERROR(INDEX(Reservas!$B$5:$B$104,MATCH(A226,Reservas!$A$5:$A$104,0)),"¿ID?"))</f>
        <v/>
      </c>
      <c r="C226" s="10"/>
      <c r="D226" s="10"/>
      <c r="E226" s="17"/>
      <c r="F226" s="9"/>
      <c r="G226" s="9"/>
      <c r="H226" s="15" t="str">
        <f aca="false">IF(G226="","",IF(OR(G226="Deteriorado",G226="Falta"),"Sí","No"))</f>
        <v/>
      </c>
      <c r="I226" s="10"/>
    </row>
    <row r="227" customFormat="false" ht="15" hidden="false" customHeight="false" outlineLevel="0" collapsed="false">
      <c r="A227" s="9"/>
      <c r="B227" s="16" t="str">
        <f aca="false">IF(A227="","",IFERROR(INDEX(Reservas!$B$5:$B$104,MATCH(A227,Reservas!$A$5:$A$104,0)),"¿ID?"))</f>
        <v/>
      </c>
      <c r="C227" s="10"/>
      <c r="D227" s="10"/>
      <c r="E227" s="17"/>
      <c r="F227" s="9"/>
      <c r="G227" s="9"/>
      <c r="H227" s="15" t="str">
        <f aca="false">IF(G227="","",IF(OR(G227="Deteriorado",G227="Falta"),"Sí","No"))</f>
        <v/>
      </c>
      <c r="I227" s="10"/>
    </row>
    <row r="228" customFormat="false" ht="15" hidden="false" customHeight="false" outlineLevel="0" collapsed="false">
      <c r="A228" s="9"/>
      <c r="B228" s="16" t="str">
        <f aca="false">IF(A228="","",IFERROR(INDEX(Reservas!$B$5:$B$104,MATCH(A228,Reservas!$A$5:$A$104,0)),"¿ID?"))</f>
        <v/>
      </c>
      <c r="C228" s="10"/>
      <c r="D228" s="10"/>
      <c r="E228" s="17"/>
      <c r="F228" s="9"/>
      <c r="G228" s="9"/>
      <c r="H228" s="15" t="str">
        <f aca="false">IF(G228="","",IF(OR(G228="Deteriorado",G228="Falta"),"Sí","No"))</f>
        <v/>
      </c>
      <c r="I228" s="10"/>
    </row>
    <row r="229" customFormat="false" ht="15" hidden="false" customHeight="false" outlineLevel="0" collapsed="false">
      <c r="A229" s="9"/>
      <c r="B229" s="16" t="str">
        <f aca="false">IF(A229="","",IFERROR(INDEX(Reservas!$B$5:$B$104,MATCH(A229,Reservas!$A$5:$A$104,0)),"¿ID?"))</f>
        <v/>
      </c>
      <c r="C229" s="10"/>
      <c r="D229" s="10"/>
      <c r="E229" s="17"/>
      <c r="F229" s="9"/>
      <c r="G229" s="9"/>
      <c r="H229" s="15" t="str">
        <f aca="false">IF(G229="","",IF(OR(G229="Deteriorado",G229="Falta"),"Sí","No"))</f>
        <v/>
      </c>
      <c r="I229" s="10"/>
    </row>
    <row r="230" customFormat="false" ht="15" hidden="false" customHeight="false" outlineLevel="0" collapsed="false">
      <c r="A230" s="9"/>
      <c r="B230" s="16" t="str">
        <f aca="false">IF(A230="","",IFERROR(INDEX(Reservas!$B$5:$B$104,MATCH(A230,Reservas!$A$5:$A$104,0)),"¿ID?"))</f>
        <v/>
      </c>
      <c r="C230" s="10"/>
      <c r="D230" s="10"/>
      <c r="E230" s="17"/>
      <c r="F230" s="9"/>
      <c r="G230" s="9"/>
      <c r="H230" s="15" t="str">
        <f aca="false">IF(G230="","",IF(OR(G230="Deteriorado",G230="Falta"),"Sí","No"))</f>
        <v/>
      </c>
      <c r="I230" s="10"/>
    </row>
    <row r="231" customFormat="false" ht="15" hidden="false" customHeight="false" outlineLevel="0" collapsed="false">
      <c r="A231" s="9"/>
      <c r="B231" s="16" t="str">
        <f aca="false">IF(A231="","",IFERROR(INDEX(Reservas!$B$5:$B$104,MATCH(A231,Reservas!$A$5:$A$104,0)),"¿ID?"))</f>
        <v/>
      </c>
      <c r="C231" s="10"/>
      <c r="D231" s="10"/>
      <c r="E231" s="17"/>
      <c r="F231" s="9"/>
      <c r="G231" s="9"/>
      <c r="H231" s="15" t="str">
        <f aca="false">IF(G231="","",IF(OR(G231="Deteriorado",G231="Falta"),"Sí","No"))</f>
        <v/>
      </c>
      <c r="I231" s="10"/>
    </row>
    <row r="232" customFormat="false" ht="15" hidden="false" customHeight="false" outlineLevel="0" collapsed="false">
      <c r="A232" s="9"/>
      <c r="B232" s="16" t="str">
        <f aca="false">IF(A232="","",IFERROR(INDEX(Reservas!$B$5:$B$104,MATCH(A232,Reservas!$A$5:$A$104,0)),"¿ID?"))</f>
        <v/>
      </c>
      <c r="C232" s="10"/>
      <c r="D232" s="10"/>
      <c r="E232" s="17"/>
      <c r="F232" s="9"/>
      <c r="G232" s="9"/>
      <c r="H232" s="15" t="str">
        <f aca="false">IF(G232="","",IF(OR(G232="Deteriorado",G232="Falta"),"Sí","No"))</f>
        <v/>
      </c>
      <c r="I232" s="10"/>
    </row>
    <row r="233" customFormat="false" ht="15" hidden="false" customHeight="false" outlineLevel="0" collapsed="false">
      <c r="A233" s="9"/>
      <c r="B233" s="16" t="str">
        <f aca="false">IF(A233="","",IFERROR(INDEX(Reservas!$B$5:$B$104,MATCH(A233,Reservas!$A$5:$A$104,0)),"¿ID?"))</f>
        <v/>
      </c>
      <c r="C233" s="10"/>
      <c r="D233" s="10"/>
      <c r="E233" s="17"/>
      <c r="F233" s="9"/>
      <c r="G233" s="9"/>
      <c r="H233" s="15" t="str">
        <f aca="false">IF(G233="","",IF(OR(G233="Deteriorado",G233="Falta"),"Sí","No"))</f>
        <v/>
      </c>
      <c r="I233" s="10"/>
    </row>
    <row r="234" customFormat="false" ht="15" hidden="false" customHeight="false" outlineLevel="0" collapsed="false">
      <c r="A234" s="9"/>
      <c r="B234" s="16" t="str">
        <f aca="false">IF(A234="","",IFERROR(INDEX(Reservas!$B$5:$B$104,MATCH(A234,Reservas!$A$5:$A$104,0)),"¿ID?"))</f>
        <v/>
      </c>
      <c r="C234" s="10"/>
      <c r="D234" s="10"/>
      <c r="E234" s="17"/>
      <c r="F234" s="9"/>
      <c r="G234" s="9"/>
      <c r="H234" s="15" t="str">
        <f aca="false">IF(G234="","",IF(OR(G234="Deteriorado",G234="Falta"),"Sí","No"))</f>
        <v/>
      </c>
      <c r="I234" s="10"/>
    </row>
    <row r="235" customFormat="false" ht="15" hidden="false" customHeight="false" outlineLevel="0" collapsed="false">
      <c r="A235" s="9"/>
      <c r="B235" s="16" t="str">
        <f aca="false">IF(A235="","",IFERROR(INDEX(Reservas!$B$5:$B$104,MATCH(A235,Reservas!$A$5:$A$104,0)),"¿ID?"))</f>
        <v/>
      </c>
      <c r="C235" s="10"/>
      <c r="D235" s="10"/>
      <c r="E235" s="17"/>
      <c r="F235" s="9"/>
      <c r="G235" s="9"/>
      <c r="H235" s="15" t="str">
        <f aca="false">IF(G235="","",IF(OR(G235="Deteriorado",G235="Falta"),"Sí","No"))</f>
        <v/>
      </c>
      <c r="I235" s="10"/>
    </row>
    <row r="236" customFormat="false" ht="15" hidden="false" customHeight="false" outlineLevel="0" collapsed="false">
      <c r="A236" s="9"/>
      <c r="B236" s="16" t="str">
        <f aca="false">IF(A236="","",IFERROR(INDEX(Reservas!$B$5:$B$104,MATCH(A236,Reservas!$A$5:$A$104,0)),"¿ID?"))</f>
        <v/>
      </c>
      <c r="C236" s="10"/>
      <c r="D236" s="10"/>
      <c r="E236" s="17"/>
      <c r="F236" s="9"/>
      <c r="G236" s="9"/>
      <c r="H236" s="15" t="str">
        <f aca="false">IF(G236="","",IF(OR(G236="Deteriorado",G236="Falta"),"Sí","No"))</f>
        <v/>
      </c>
      <c r="I236" s="10"/>
    </row>
    <row r="237" customFormat="false" ht="15" hidden="false" customHeight="false" outlineLevel="0" collapsed="false">
      <c r="A237" s="9"/>
      <c r="B237" s="16" t="str">
        <f aca="false">IF(A237="","",IFERROR(INDEX(Reservas!$B$5:$B$104,MATCH(A237,Reservas!$A$5:$A$104,0)),"¿ID?"))</f>
        <v/>
      </c>
      <c r="C237" s="10"/>
      <c r="D237" s="10"/>
      <c r="E237" s="17"/>
      <c r="F237" s="9"/>
      <c r="G237" s="9"/>
      <c r="H237" s="15" t="str">
        <f aca="false">IF(G237="","",IF(OR(G237="Deteriorado",G237="Falta"),"Sí","No"))</f>
        <v/>
      </c>
      <c r="I237" s="10"/>
    </row>
    <row r="238" customFormat="false" ht="15" hidden="false" customHeight="false" outlineLevel="0" collapsed="false">
      <c r="A238" s="9"/>
      <c r="B238" s="16" t="str">
        <f aca="false">IF(A238="","",IFERROR(INDEX(Reservas!$B$5:$B$104,MATCH(A238,Reservas!$A$5:$A$104,0)),"¿ID?"))</f>
        <v/>
      </c>
      <c r="C238" s="10"/>
      <c r="D238" s="10"/>
      <c r="E238" s="17"/>
      <c r="F238" s="9"/>
      <c r="G238" s="9"/>
      <c r="H238" s="15" t="str">
        <f aca="false">IF(G238="","",IF(OR(G238="Deteriorado",G238="Falta"),"Sí","No"))</f>
        <v/>
      </c>
      <c r="I238" s="10"/>
    </row>
    <row r="239" customFormat="false" ht="15" hidden="false" customHeight="false" outlineLevel="0" collapsed="false">
      <c r="A239" s="9"/>
      <c r="B239" s="16" t="str">
        <f aca="false">IF(A239="","",IFERROR(INDEX(Reservas!$B$5:$B$104,MATCH(A239,Reservas!$A$5:$A$104,0)),"¿ID?"))</f>
        <v/>
      </c>
      <c r="C239" s="10"/>
      <c r="D239" s="10"/>
      <c r="E239" s="17"/>
      <c r="F239" s="9"/>
      <c r="G239" s="9"/>
      <c r="H239" s="15" t="str">
        <f aca="false">IF(G239="","",IF(OR(G239="Deteriorado",G239="Falta"),"Sí","No"))</f>
        <v/>
      </c>
      <c r="I239" s="10"/>
    </row>
    <row r="240" customFormat="false" ht="15" hidden="false" customHeight="false" outlineLevel="0" collapsed="false">
      <c r="A240" s="9"/>
      <c r="B240" s="16" t="str">
        <f aca="false">IF(A240="","",IFERROR(INDEX(Reservas!$B$5:$B$104,MATCH(A240,Reservas!$A$5:$A$104,0)),"¿ID?"))</f>
        <v/>
      </c>
      <c r="C240" s="10"/>
      <c r="D240" s="10"/>
      <c r="E240" s="17"/>
      <c r="F240" s="9"/>
      <c r="G240" s="9"/>
      <c r="H240" s="15" t="str">
        <f aca="false">IF(G240="","",IF(OR(G240="Deteriorado",G240="Falta"),"Sí","No"))</f>
        <v/>
      </c>
      <c r="I240" s="10"/>
    </row>
    <row r="241" customFormat="false" ht="15" hidden="false" customHeight="false" outlineLevel="0" collapsed="false">
      <c r="A241" s="9"/>
      <c r="B241" s="16" t="str">
        <f aca="false">IF(A241="","",IFERROR(INDEX(Reservas!$B$5:$B$104,MATCH(A241,Reservas!$A$5:$A$104,0)),"¿ID?"))</f>
        <v/>
      </c>
      <c r="C241" s="10"/>
      <c r="D241" s="10"/>
      <c r="E241" s="17"/>
      <c r="F241" s="9"/>
      <c r="G241" s="9"/>
      <c r="H241" s="15" t="str">
        <f aca="false">IF(G241="","",IF(OR(G241="Deteriorado",G241="Falta"),"Sí","No"))</f>
        <v/>
      </c>
      <c r="I241" s="10"/>
    </row>
    <row r="242" customFormat="false" ht="15" hidden="false" customHeight="false" outlineLevel="0" collapsed="false">
      <c r="A242" s="9"/>
      <c r="B242" s="16" t="str">
        <f aca="false">IF(A242="","",IFERROR(INDEX(Reservas!$B$5:$B$104,MATCH(A242,Reservas!$A$5:$A$104,0)),"¿ID?"))</f>
        <v/>
      </c>
      <c r="C242" s="10"/>
      <c r="D242" s="10"/>
      <c r="E242" s="17"/>
      <c r="F242" s="9"/>
      <c r="G242" s="9"/>
      <c r="H242" s="15" t="str">
        <f aca="false">IF(G242="","",IF(OR(G242="Deteriorado",G242="Falta"),"Sí","No"))</f>
        <v/>
      </c>
      <c r="I242" s="10"/>
    </row>
    <row r="243" customFormat="false" ht="15" hidden="false" customHeight="false" outlineLevel="0" collapsed="false">
      <c r="A243" s="9"/>
      <c r="B243" s="16" t="str">
        <f aca="false">IF(A243="","",IFERROR(INDEX(Reservas!$B$5:$B$104,MATCH(A243,Reservas!$A$5:$A$104,0)),"¿ID?"))</f>
        <v/>
      </c>
      <c r="C243" s="10"/>
      <c r="D243" s="10"/>
      <c r="E243" s="17"/>
      <c r="F243" s="9"/>
      <c r="G243" s="9"/>
      <c r="H243" s="15" t="str">
        <f aca="false">IF(G243="","",IF(OR(G243="Deteriorado",G243="Falta"),"Sí","No"))</f>
        <v/>
      </c>
      <c r="I243" s="10"/>
    </row>
    <row r="244" customFormat="false" ht="15" hidden="false" customHeight="false" outlineLevel="0" collapsed="false">
      <c r="A244" s="9"/>
      <c r="B244" s="16" t="str">
        <f aca="false">IF(A244="","",IFERROR(INDEX(Reservas!$B$5:$B$104,MATCH(A244,Reservas!$A$5:$A$104,0)),"¿ID?"))</f>
        <v/>
      </c>
      <c r="C244" s="10"/>
      <c r="D244" s="10"/>
      <c r="E244" s="17"/>
      <c r="F244" s="9"/>
      <c r="G244" s="9"/>
      <c r="H244" s="15" t="str">
        <f aca="false">IF(G244="","",IF(OR(G244="Deteriorado",G244="Falta"),"Sí","No"))</f>
        <v/>
      </c>
      <c r="I244" s="10"/>
    </row>
    <row r="245" customFormat="false" ht="15" hidden="false" customHeight="false" outlineLevel="0" collapsed="false">
      <c r="A245" s="9"/>
      <c r="B245" s="16" t="str">
        <f aca="false">IF(A245="","",IFERROR(INDEX(Reservas!$B$5:$B$104,MATCH(A245,Reservas!$A$5:$A$104,0)),"¿ID?"))</f>
        <v/>
      </c>
      <c r="C245" s="10"/>
      <c r="D245" s="10"/>
      <c r="E245" s="17"/>
      <c r="F245" s="9"/>
      <c r="G245" s="9"/>
      <c r="H245" s="15" t="str">
        <f aca="false">IF(G245="","",IF(OR(G245="Deteriorado",G245="Falta"),"Sí","No"))</f>
        <v/>
      </c>
      <c r="I245" s="10"/>
    </row>
    <row r="246" customFormat="false" ht="15" hidden="false" customHeight="false" outlineLevel="0" collapsed="false">
      <c r="A246" s="9"/>
      <c r="B246" s="16" t="str">
        <f aca="false">IF(A246="","",IFERROR(INDEX(Reservas!$B$5:$B$104,MATCH(A246,Reservas!$A$5:$A$104,0)),"¿ID?"))</f>
        <v/>
      </c>
      <c r="C246" s="10"/>
      <c r="D246" s="10"/>
      <c r="E246" s="17"/>
      <c r="F246" s="9"/>
      <c r="G246" s="9"/>
      <c r="H246" s="15" t="str">
        <f aca="false">IF(G246="","",IF(OR(G246="Deteriorado",G246="Falta"),"Sí","No"))</f>
        <v/>
      </c>
      <c r="I246" s="10"/>
    </row>
    <row r="247" customFormat="false" ht="15" hidden="false" customHeight="false" outlineLevel="0" collapsed="false">
      <c r="A247" s="9"/>
      <c r="B247" s="16" t="str">
        <f aca="false">IF(A247="","",IFERROR(INDEX(Reservas!$B$5:$B$104,MATCH(A247,Reservas!$A$5:$A$104,0)),"¿ID?"))</f>
        <v/>
      </c>
      <c r="C247" s="10"/>
      <c r="D247" s="10"/>
      <c r="E247" s="17"/>
      <c r="F247" s="9"/>
      <c r="G247" s="9"/>
      <c r="H247" s="15" t="str">
        <f aca="false">IF(G247="","",IF(OR(G247="Deteriorado",G247="Falta"),"Sí","No"))</f>
        <v/>
      </c>
      <c r="I247" s="10"/>
    </row>
    <row r="248" customFormat="false" ht="15" hidden="false" customHeight="false" outlineLevel="0" collapsed="false">
      <c r="A248" s="9"/>
      <c r="B248" s="16" t="str">
        <f aca="false">IF(A248="","",IFERROR(INDEX(Reservas!$B$5:$B$104,MATCH(A248,Reservas!$A$5:$A$104,0)),"¿ID?"))</f>
        <v/>
      </c>
      <c r="C248" s="10"/>
      <c r="D248" s="10"/>
      <c r="E248" s="17"/>
      <c r="F248" s="9"/>
      <c r="G248" s="9"/>
      <c r="H248" s="15" t="str">
        <f aca="false">IF(G248="","",IF(OR(G248="Deteriorado",G248="Falta"),"Sí","No"))</f>
        <v/>
      </c>
      <c r="I248" s="10"/>
    </row>
    <row r="249" customFormat="false" ht="15" hidden="false" customHeight="false" outlineLevel="0" collapsed="false">
      <c r="A249" s="9"/>
      <c r="B249" s="16" t="str">
        <f aca="false">IF(A249="","",IFERROR(INDEX(Reservas!$B$5:$B$104,MATCH(A249,Reservas!$A$5:$A$104,0)),"¿ID?"))</f>
        <v/>
      </c>
      <c r="C249" s="10"/>
      <c r="D249" s="10"/>
      <c r="E249" s="17"/>
      <c r="F249" s="9"/>
      <c r="G249" s="9"/>
      <c r="H249" s="15" t="str">
        <f aca="false">IF(G249="","",IF(OR(G249="Deteriorado",G249="Falta"),"Sí","No"))</f>
        <v/>
      </c>
      <c r="I249" s="10"/>
    </row>
    <row r="250" customFormat="false" ht="15" hidden="false" customHeight="false" outlineLevel="0" collapsed="false">
      <c r="A250" s="9"/>
      <c r="B250" s="16" t="str">
        <f aca="false">IF(A250="","",IFERROR(INDEX(Reservas!$B$5:$B$104,MATCH(A250,Reservas!$A$5:$A$104,0)),"¿ID?"))</f>
        <v/>
      </c>
      <c r="C250" s="10"/>
      <c r="D250" s="10"/>
      <c r="E250" s="17"/>
      <c r="F250" s="9"/>
      <c r="G250" s="9"/>
      <c r="H250" s="15" t="str">
        <f aca="false">IF(G250="","",IF(OR(G250="Deteriorado",G250="Falta"),"Sí","No"))</f>
        <v/>
      </c>
      <c r="I250" s="10"/>
    </row>
    <row r="251" customFormat="false" ht="15" hidden="false" customHeight="false" outlineLevel="0" collapsed="false">
      <c r="A251" s="9"/>
      <c r="B251" s="16" t="str">
        <f aca="false">IF(A251="","",IFERROR(INDEX(Reservas!$B$5:$B$104,MATCH(A251,Reservas!$A$5:$A$104,0)),"¿ID?"))</f>
        <v/>
      </c>
      <c r="C251" s="10"/>
      <c r="D251" s="10"/>
      <c r="E251" s="17"/>
      <c r="F251" s="9"/>
      <c r="G251" s="9"/>
      <c r="H251" s="15" t="str">
        <f aca="false">IF(G251="","",IF(OR(G251="Deteriorado",G251="Falta"),"Sí","No"))</f>
        <v/>
      </c>
      <c r="I251" s="10"/>
    </row>
    <row r="252" customFormat="false" ht="15" hidden="false" customHeight="false" outlineLevel="0" collapsed="false">
      <c r="A252" s="9"/>
      <c r="B252" s="16" t="str">
        <f aca="false">IF(A252="","",IFERROR(INDEX(Reservas!$B$5:$B$104,MATCH(A252,Reservas!$A$5:$A$104,0)),"¿ID?"))</f>
        <v/>
      </c>
      <c r="C252" s="10"/>
      <c r="D252" s="10"/>
      <c r="E252" s="17"/>
      <c r="F252" s="9"/>
      <c r="G252" s="9"/>
      <c r="H252" s="15" t="str">
        <f aca="false">IF(G252="","",IF(OR(G252="Deteriorado",G252="Falta"),"Sí","No"))</f>
        <v/>
      </c>
      <c r="I252" s="10"/>
    </row>
    <row r="253" customFormat="false" ht="15" hidden="false" customHeight="false" outlineLevel="0" collapsed="false">
      <c r="A253" s="9"/>
      <c r="B253" s="16" t="str">
        <f aca="false">IF(A253="","",IFERROR(INDEX(Reservas!$B$5:$B$104,MATCH(A253,Reservas!$A$5:$A$104,0)),"¿ID?"))</f>
        <v/>
      </c>
      <c r="C253" s="10"/>
      <c r="D253" s="10"/>
      <c r="E253" s="17"/>
      <c r="F253" s="9"/>
      <c r="G253" s="9"/>
      <c r="H253" s="15" t="str">
        <f aca="false">IF(G253="","",IF(OR(G253="Deteriorado",G253="Falta"),"Sí","No"))</f>
        <v/>
      </c>
      <c r="I253" s="10"/>
    </row>
    <row r="254" customFormat="false" ht="15" hidden="false" customHeight="false" outlineLevel="0" collapsed="false">
      <c r="A254" s="9"/>
      <c r="B254" s="16" t="str">
        <f aca="false">IF(A254="","",IFERROR(INDEX(Reservas!$B$5:$B$104,MATCH(A254,Reservas!$A$5:$A$104,0)),"¿ID?"))</f>
        <v/>
      </c>
      <c r="C254" s="10"/>
      <c r="D254" s="10"/>
      <c r="E254" s="17"/>
      <c r="F254" s="9"/>
      <c r="G254" s="9"/>
      <c r="H254" s="15" t="str">
        <f aca="false">IF(G254="","",IF(OR(G254="Deteriorado",G254="Falta"),"Sí","No"))</f>
        <v/>
      </c>
      <c r="I254" s="10"/>
    </row>
    <row r="255" customFormat="false" ht="15" hidden="false" customHeight="false" outlineLevel="0" collapsed="false">
      <c r="A255" s="9"/>
      <c r="B255" s="16" t="str">
        <f aca="false">IF(A255="","",IFERROR(INDEX(Reservas!$B$5:$B$104,MATCH(A255,Reservas!$A$5:$A$104,0)),"¿ID?"))</f>
        <v/>
      </c>
      <c r="C255" s="10"/>
      <c r="D255" s="10"/>
      <c r="E255" s="17"/>
      <c r="F255" s="9"/>
      <c r="G255" s="9"/>
      <c r="H255" s="15" t="str">
        <f aca="false">IF(G255="","",IF(OR(G255="Deteriorado",G255="Falta"),"Sí","No"))</f>
        <v/>
      </c>
      <c r="I255" s="10"/>
    </row>
    <row r="256" customFormat="false" ht="15" hidden="false" customHeight="false" outlineLevel="0" collapsed="false">
      <c r="A256" s="9"/>
      <c r="B256" s="16" t="str">
        <f aca="false">IF(A256="","",IFERROR(INDEX(Reservas!$B$5:$B$104,MATCH(A256,Reservas!$A$5:$A$104,0)),"¿ID?"))</f>
        <v/>
      </c>
      <c r="C256" s="10"/>
      <c r="D256" s="10"/>
      <c r="E256" s="17"/>
      <c r="F256" s="9"/>
      <c r="G256" s="9"/>
      <c r="H256" s="15" t="str">
        <f aca="false">IF(G256="","",IF(OR(G256="Deteriorado",G256="Falta"),"Sí","No"))</f>
        <v/>
      </c>
      <c r="I256" s="10"/>
    </row>
    <row r="257" customFormat="false" ht="15" hidden="false" customHeight="false" outlineLevel="0" collapsed="false">
      <c r="A257" s="9"/>
      <c r="B257" s="16" t="str">
        <f aca="false">IF(A257="","",IFERROR(INDEX(Reservas!$B$5:$B$104,MATCH(A257,Reservas!$A$5:$A$104,0)),"¿ID?"))</f>
        <v/>
      </c>
      <c r="C257" s="10"/>
      <c r="D257" s="10"/>
      <c r="E257" s="17"/>
      <c r="F257" s="9"/>
      <c r="G257" s="9"/>
      <c r="H257" s="15" t="str">
        <f aca="false">IF(G257="","",IF(OR(G257="Deteriorado",G257="Falta"),"Sí","No"))</f>
        <v/>
      </c>
      <c r="I257" s="10"/>
    </row>
    <row r="258" customFormat="false" ht="15" hidden="false" customHeight="false" outlineLevel="0" collapsed="false">
      <c r="A258" s="9"/>
      <c r="B258" s="16" t="str">
        <f aca="false">IF(A258="","",IFERROR(INDEX(Reservas!$B$5:$B$104,MATCH(A258,Reservas!$A$5:$A$104,0)),"¿ID?"))</f>
        <v/>
      </c>
      <c r="C258" s="10"/>
      <c r="D258" s="10"/>
      <c r="E258" s="17"/>
      <c r="F258" s="9"/>
      <c r="G258" s="9"/>
      <c r="H258" s="15" t="str">
        <f aca="false">IF(G258="","",IF(OR(G258="Deteriorado",G258="Falta"),"Sí","No"))</f>
        <v/>
      </c>
      <c r="I258" s="10"/>
    </row>
    <row r="259" customFormat="false" ht="15" hidden="false" customHeight="false" outlineLevel="0" collapsed="false">
      <c r="A259" s="9"/>
      <c r="B259" s="16" t="str">
        <f aca="false">IF(A259="","",IFERROR(INDEX(Reservas!$B$5:$B$104,MATCH(A259,Reservas!$A$5:$A$104,0)),"¿ID?"))</f>
        <v/>
      </c>
      <c r="C259" s="10"/>
      <c r="D259" s="10"/>
      <c r="E259" s="17"/>
      <c r="F259" s="9"/>
      <c r="G259" s="9"/>
      <c r="H259" s="15" t="str">
        <f aca="false">IF(G259="","",IF(OR(G259="Deteriorado",G259="Falta"),"Sí","No"))</f>
        <v/>
      </c>
      <c r="I259" s="10"/>
    </row>
    <row r="260" customFormat="false" ht="15" hidden="false" customHeight="false" outlineLevel="0" collapsed="false">
      <c r="A260" s="9"/>
      <c r="B260" s="16" t="str">
        <f aca="false">IF(A260="","",IFERROR(INDEX(Reservas!$B$5:$B$104,MATCH(A260,Reservas!$A$5:$A$104,0)),"¿ID?"))</f>
        <v/>
      </c>
      <c r="C260" s="10"/>
      <c r="D260" s="10"/>
      <c r="E260" s="17"/>
      <c r="F260" s="9"/>
      <c r="G260" s="9"/>
      <c r="H260" s="15" t="str">
        <f aca="false">IF(G260="","",IF(OR(G260="Deteriorado",G260="Falta"),"Sí","No"))</f>
        <v/>
      </c>
      <c r="I260" s="10"/>
    </row>
    <row r="261" customFormat="false" ht="15" hidden="false" customHeight="false" outlineLevel="0" collapsed="false">
      <c r="A261" s="9"/>
      <c r="B261" s="16" t="str">
        <f aca="false">IF(A261="","",IFERROR(INDEX(Reservas!$B$5:$B$104,MATCH(A261,Reservas!$A$5:$A$104,0)),"¿ID?"))</f>
        <v/>
      </c>
      <c r="C261" s="10"/>
      <c r="D261" s="10"/>
      <c r="E261" s="17"/>
      <c r="F261" s="9"/>
      <c r="G261" s="9"/>
      <c r="H261" s="15" t="str">
        <f aca="false">IF(G261="","",IF(OR(G261="Deteriorado",G261="Falta"),"Sí","No"))</f>
        <v/>
      </c>
      <c r="I261" s="10"/>
    </row>
    <row r="262" customFormat="false" ht="15" hidden="false" customHeight="false" outlineLevel="0" collapsed="false">
      <c r="A262" s="9"/>
      <c r="B262" s="16" t="str">
        <f aca="false">IF(A262="","",IFERROR(INDEX(Reservas!$B$5:$B$104,MATCH(A262,Reservas!$A$5:$A$104,0)),"¿ID?"))</f>
        <v/>
      </c>
      <c r="C262" s="10"/>
      <c r="D262" s="10"/>
      <c r="E262" s="17"/>
      <c r="F262" s="9"/>
      <c r="G262" s="9"/>
      <c r="H262" s="15" t="str">
        <f aca="false">IF(G262="","",IF(OR(G262="Deteriorado",G262="Falta"),"Sí","No"))</f>
        <v/>
      </c>
      <c r="I262" s="10"/>
    </row>
    <row r="263" customFormat="false" ht="15" hidden="false" customHeight="false" outlineLevel="0" collapsed="false">
      <c r="A263" s="9"/>
      <c r="B263" s="16" t="str">
        <f aca="false">IF(A263="","",IFERROR(INDEX(Reservas!$B$5:$B$104,MATCH(A263,Reservas!$A$5:$A$104,0)),"¿ID?"))</f>
        <v/>
      </c>
      <c r="C263" s="10"/>
      <c r="D263" s="10"/>
      <c r="E263" s="17"/>
      <c r="F263" s="9"/>
      <c r="G263" s="9"/>
      <c r="H263" s="15" t="str">
        <f aca="false">IF(G263="","",IF(OR(G263="Deteriorado",G263="Falta"),"Sí","No"))</f>
        <v/>
      </c>
      <c r="I263" s="10"/>
    </row>
    <row r="264" customFormat="false" ht="15" hidden="false" customHeight="false" outlineLevel="0" collapsed="false">
      <c r="A264" s="9"/>
      <c r="B264" s="16" t="str">
        <f aca="false">IF(A264="","",IFERROR(INDEX(Reservas!$B$5:$B$104,MATCH(A264,Reservas!$A$5:$A$104,0)),"¿ID?"))</f>
        <v/>
      </c>
      <c r="C264" s="10"/>
      <c r="D264" s="10"/>
      <c r="E264" s="17"/>
      <c r="F264" s="9"/>
      <c r="G264" s="9"/>
      <c r="H264" s="15" t="str">
        <f aca="false">IF(G264="","",IF(OR(G264="Deteriorado",G264="Falta"),"Sí","No"))</f>
        <v/>
      </c>
      <c r="I264" s="10"/>
    </row>
    <row r="265" customFormat="false" ht="15" hidden="false" customHeight="false" outlineLevel="0" collapsed="false">
      <c r="A265" s="9"/>
      <c r="B265" s="16" t="str">
        <f aca="false">IF(A265="","",IFERROR(INDEX(Reservas!$B$5:$B$104,MATCH(A265,Reservas!$A$5:$A$104,0)),"¿ID?"))</f>
        <v/>
      </c>
      <c r="C265" s="10"/>
      <c r="D265" s="10"/>
      <c r="E265" s="17"/>
      <c r="F265" s="9"/>
      <c r="G265" s="9"/>
      <c r="H265" s="15" t="str">
        <f aca="false">IF(G265="","",IF(OR(G265="Deteriorado",G265="Falta"),"Sí","No"))</f>
        <v/>
      </c>
      <c r="I265" s="10"/>
    </row>
    <row r="266" customFormat="false" ht="15" hidden="false" customHeight="false" outlineLevel="0" collapsed="false">
      <c r="A266" s="9"/>
      <c r="B266" s="16" t="str">
        <f aca="false">IF(A266="","",IFERROR(INDEX(Reservas!$B$5:$B$104,MATCH(A266,Reservas!$A$5:$A$104,0)),"¿ID?"))</f>
        <v/>
      </c>
      <c r="C266" s="10"/>
      <c r="D266" s="10"/>
      <c r="E266" s="17"/>
      <c r="F266" s="9"/>
      <c r="G266" s="9"/>
      <c r="H266" s="15" t="str">
        <f aca="false">IF(G266="","",IF(OR(G266="Deteriorado",G266="Falta"),"Sí","No"))</f>
        <v/>
      </c>
      <c r="I266" s="10"/>
    </row>
    <row r="267" customFormat="false" ht="15" hidden="false" customHeight="false" outlineLevel="0" collapsed="false">
      <c r="A267" s="9"/>
      <c r="B267" s="16" t="str">
        <f aca="false">IF(A267="","",IFERROR(INDEX(Reservas!$B$5:$B$104,MATCH(A267,Reservas!$A$5:$A$104,0)),"¿ID?"))</f>
        <v/>
      </c>
      <c r="C267" s="10"/>
      <c r="D267" s="10"/>
      <c r="E267" s="17"/>
      <c r="F267" s="9"/>
      <c r="G267" s="9"/>
      <c r="H267" s="15" t="str">
        <f aca="false">IF(G267="","",IF(OR(G267="Deteriorado",G267="Falta"),"Sí","No"))</f>
        <v/>
      </c>
      <c r="I267" s="10"/>
    </row>
    <row r="268" customFormat="false" ht="15" hidden="false" customHeight="false" outlineLevel="0" collapsed="false">
      <c r="A268" s="9"/>
      <c r="B268" s="16" t="str">
        <f aca="false">IF(A268="","",IFERROR(INDEX(Reservas!$B$5:$B$104,MATCH(A268,Reservas!$A$5:$A$104,0)),"¿ID?"))</f>
        <v/>
      </c>
      <c r="C268" s="10"/>
      <c r="D268" s="10"/>
      <c r="E268" s="17"/>
      <c r="F268" s="9"/>
      <c r="G268" s="9"/>
      <c r="H268" s="15" t="str">
        <f aca="false">IF(G268="","",IF(OR(G268="Deteriorado",G268="Falta"),"Sí","No"))</f>
        <v/>
      </c>
      <c r="I268" s="10"/>
    </row>
    <row r="269" customFormat="false" ht="15" hidden="false" customHeight="false" outlineLevel="0" collapsed="false">
      <c r="A269" s="9"/>
      <c r="B269" s="16" t="str">
        <f aca="false">IF(A269="","",IFERROR(INDEX(Reservas!$B$5:$B$104,MATCH(A269,Reservas!$A$5:$A$104,0)),"¿ID?"))</f>
        <v/>
      </c>
      <c r="C269" s="10"/>
      <c r="D269" s="10"/>
      <c r="E269" s="17"/>
      <c r="F269" s="9"/>
      <c r="G269" s="9"/>
      <c r="H269" s="15" t="str">
        <f aca="false">IF(G269="","",IF(OR(G269="Deteriorado",G269="Falta"),"Sí","No"))</f>
        <v/>
      </c>
      <c r="I269" s="10"/>
    </row>
    <row r="270" customFormat="false" ht="15" hidden="false" customHeight="false" outlineLevel="0" collapsed="false">
      <c r="A270" s="9"/>
      <c r="B270" s="16" t="str">
        <f aca="false">IF(A270="","",IFERROR(INDEX(Reservas!$B$5:$B$104,MATCH(A270,Reservas!$A$5:$A$104,0)),"¿ID?"))</f>
        <v/>
      </c>
      <c r="C270" s="10"/>
      <c r="D270" s="10"/>
      <c r="E270" s="17"/>
      <c r="F270" s="9"/>
      <c r="G270" s="9"/>
      <c r="H270" s="15" t="str">
        <f aca="false">IF(G270="","",IF(OR(G270="Deteriorado",G270="Falta"),"Sí","No"))</f>
        <v/>
      </c>
      <c r="I270" s="10"/>
    </row>
    <row r="271" customFormat="false" ht="15" hidden="false" customHeight="false" outlineLevel="0" collapsed="false">
      <c r="A271" s="9"/>
      <c r="B271" s="16" t="str">
        <f aca="false">IF(A271="","",IFERROR(INDEX(Reservas!$B$5:$B$104,MATCH(A271,Reservas!$A$5:$A$104,0)),"¿ID?"))</f>
        <v/>
      </c>
      <c r="C271" s="10"/>
      <c r="D271" s="10"/>
      <c r="E271" s="17"/>
      <c r="F271" s="9"/>
      <c r="G271" s="9"/>
      <c r="H271" s="15" t="str">
        <f aca="false">IF(G271="","",IF(OR(G271="Deteriorado",G271="Falta"),"Sí","No"))</f>
        <v/>
      </c>
      <c r="I271" s="10"/>
    </row>
    <row r="272" customFormat="false" ht="15" hidden="false" customHeight="false" outlineLevel="0" collapsed="false">
      <c r="A272" s="9"/>
      <c r="B272" s="16" t="str">
        <f aca="false">IF(A272="","",IFERROR(INDEX(Reservas!$B$5:$B$104,MATCH(A272,Reservas!$A$5:$A$104,0)),"¿ID?"))</f>
        <v/>
      </c>
      <c r="C272" s="10"/>
      <c r="D272" s="10"/>
      <c r="E272" s="17"/>
      <c r="F272" s="9"/>
      <c r="G272" s="9"/>
      <c r="H272" s="15" t="str">
        <f aca="false">IF(G272="","",IF(OR(G272="Deteriorado",G272="Falta"),"Sí","No"))</f>
        <v/>
      </c>
      <c r="I272" s="10"/>
    </row>
    <row r="273" customFormat="false" ht="15" hidden="false" customHeight="false" outlineLevel="0" collapsed="false">
      <c r="A273" s="9"/>
      <c r="B273" s="16" t="str">
        <f aca="false">IF(A273="","",IFERROR(INDEX(Reservas!$B$5:$B$104,MATCH(A273,Reservas!$A$5:$A$104,0)),"¿ID?"))</f>
        <v/>
      </c>
      <c r="C273" s="10"/>
      <c r="D273" s="10"/>
      <c r="E273" s="17"/>
      <c r="F273" s="9"/>
      <c r="G273" s="9"/>
      <c r="H273" s="15" t="str">
        <f aca="false">IF(G273="","",IF(OR(G273="Deteriorado",G273="Falta"),"Sí","No"))</f>
        <v/>
      </c>
      <c r="I273" s="10"/>
    </row>
    <row r="274" customFormat="false" ht="15" hidden="false" customHeight="false" outlineLevel="0" collapsed="false">
      <c r="A274" s="9"/>
      <c r="B274" s="16" t="str">
        <f aca="false">IF(A274="","",IFERROR(INDEX(Reservas!$B$5:$B$104,MATCH(A274,Reservas!$A$5:$A$104,0)),"¿ID?"))</f>
        <v/>
      </c>
      <c r="C274" s="10"/>
      <c r="D274" s="10"/>
      <c r="E274" s="17"/>
      <c r="F274" s="9"/>
      <c r="G274" s="9"/>
      <c r="H274" s="15" t="str">
        <f aca="false">IF(G274="","",IF(OR(G274="Deteriorado",G274="Falta"),"Sí","No"))</f>
        <v/>
      </c>
      <c r="I274" s="10"/>
    </row>
    <row r="275" customFormat="false" ht="15" hidden="false" customHeight="false" outlineLevel="0" collapsed="false">
      <c r="A275" s="9"/>
      <c r="B275" s="16" t="str">
        <f aca="false">IF(A275="","",IFERROR(INDEX(Reservas!$B$5:$B$104,MATCH(A275,Reservas!$A$5:$A$104,0)),"¿ID?"))</f>
        <v/>
      </c>
      <c r="C275" s="10"/>
      <c r="D275" s="10"/>
      <c r="E275" s="17"/>
      <c r="F275" s="9"/>
      <c r="G275" s="9"/>
      <c r="H275" s="15" t="str">
        <f aca="false">IF(G275="","",IF(OR(G275="Deteriorado",G275="Falta"),"Sí","No"))</f>
        <v/>
      </c>
      <c r="I275" s="10"/>
    </row>
    <row r="276" customFormat="false" ht="15" hidden="false" customHeight="false" outlineLevel="0" collapsed="false">
      <c r="A276" s="9"/>
      <c r="B276" s="16" t="str">
        <f aca="false">IF(A276="","",IFERROR(INDEX(Reservas!$B$5:$B$104,MATCH(A276,Reservas!$A$5:$A$104,0)),"¿ID?"))</f>
        <v/>
      </c>
      <c r="C276" s="10"/>
      <c r="D276" s="10"/>
      <c r="E276" s="17"/>
      <c r="F276" s="9"/>
      <c r="G276" s="9"/>
      <c r="H276" s="15" t="str">
        <f aca="false">IF(G276="","",IF(OR(G276="Deteriorado",G276="Falta"),"Sí","No"))</f>
        <v/>
      </c>
      <c r="I276" s="10"/>
    </row>
    <row r="277" customFormat="false" ht="15" hidden="false" customHeight="false" outlineLevel="0" collapsed="false">
      <c r="A277" s="9"/>
      <c r="B277" s="16" t="str">
        <f aca="false">IF(A277="","",IFERROR(INDEX(Reservas!$B$5:$B$104,MATCH(A277,Reservas!$A$5:$A$104,0)),"¿ID?"))</f>
        <v/>
      </c>
      <c r="C277" s="10"/>
      <c r="D277" s="10"/>
      <c r="E277" s="17"/>
      <c r="F277" s="9"/>
      <c r="G277" s="9"/>
      <c r="H277" s="15" t="str">
        <f aca="false">IF(G277="","",IF(OR(G277="Deteriorado",G277="Falta"),"Sí","No"))</f>
        <v/>
      </c>
      <c r="I277" s="10"/>
    </row>
    <row r="278" customFormat="false" ht="15" hidden="false" customHeight="false" outlineLevel="0" collapsed="false">
      <c r="A278" s="9"/>
      <c r="B278" s="16" t="str">
        <f aca="false">IF(A278="","",IFERROR(INDEX(Reservas!$B$5:$B$104,MATCH(A278,Reservas!$A$5:$A$104,0)),"¿ID?"))</f>
        <v/>
      </c>
      <c r="C278" s="10"/>
      <c r="D278" s="10"/>
      <c r="E278" s="17"/>
      <c r="F278" s="9"/>
      <c r="G278" s="9"/>
      <c r="H278" s="15" t="str">
        <f aca="false">IF(G278="","",IF(OR(G278="Deteriorado",G278="Falta"),"Sí","No"))</f>
        <v/>
      </c>
      <c r="I278" s="10"/>
    </row>
    <row r="279" customFormat="false" ht="15" hidden="false" customHeight="false" outlineLevel="0" collapsed="false">
      <c r="A279" s="9"/>
      <c r="B279" s="16" t="str">
        <f aca="false">IF(A279="","",IFERROR(INDEX(Reservas!$B$5:$B$104,MATCH(A279,Reservas!$A$5:$A$104,0)),"¿ID?"))</f>
        <v/>
      </c>
      <c r="C279" s="10"/>
      <c r="D279" s="10"/>
      <c r="E279" s="17"/>
      <c r="F279" s="9"/>
      <c r="G279" s="9"/>
      <c r="H279" s="15" t="str">
        <f aca="false">IF(G279="","",IF(OR(G279="Deteriorado",G279="Falta"),"Sí","No"))</f>
        <v/>
      </c>
      <c r="I279" s="10"/>
    </row>
    <row r="280" customFormat="false" ht="15" hidden="false" customHeight="false" outlineLevel="0" collapsed="false">
      <c r="A280" s="9"/>
      <c r="B280" s="16" t="str">
        <f aca="false">IF(A280="","",IFERROR(INDEX(Reservas!$B$5:$B$104,MATCH(A280,Reservas!$A$5:$A$104,0)),"¿ID?"))</f>
        <v/>
      </c>
      <c r="C280" s="10"/>
      <c r="D280" s="10"/>
      <c r="E280" s="17"/>
      <c r="F280" s="9"/>
      <c r="G280" s="9"/>
      <c r="H280" s="15" t="str">
        <f aca="false">IF(G280="","",IF(OR(G280="Deteriorado",G280="Falta"),"Sí","No"))</f>
        <v/>
      </c>
      <c r="I280" s="10"/>
    </row>
    <row r="281" customFormat="false" ht="15" hidden="false" customHeight="false" outlineLevel="0" collapsed="false">
      <c r="A281" s="9"/>
      <c r="B281" s="16" t="str">
        <f aca="false">IF(A281="","",IFERROR(INDEX(Reservas!$B$5:$B$104,MATCH(A281,Reservas!$A$5:$A$104,0)),"¿ID?"))</f>
        <v/>
      </c>
      <c r="C281" s="10"/>
      <c r="D281" s="10"/>
      <c r="E281" s="17"/>
      <c r="F281" s="9"/>
      <c r="G281" s="9"/>
      <c r="H281" s="15" t="str">
        <f aca="false">IF(G281="","",IF(OR(G281="Deteriorado",G281="Falta"),"Sí","No"))</f>
        <v/>
      </c>
      <c r="I281" s="10"/>
    </row>
    <row r="282" customFormat="false" ht="15" hidden="false" customHeight="false" outlineLevel="0" collapsed="false">
      <c r="A282" s="9"/>
      <c r="B282" s="16" t="str">
        <f aca="false">IF(A282="","",IFERROR(INDEX(Reservas!$B$5:$B$104,MATCH(A282,Reservas!$A$5:$A$104,0)),"¿ID?"))</f>
        <v/>
      </c>
      <c r="C282" s="10"/>
      <c r="D282" s="10"/>
      <c r="E282" s="17"/>
      <c r="F282" s="9"/>
      <c r="G282" s="9"/>
      <c r="H282" s="15" t="str">
        <f aca="false">IF(G282="","",IF(OR(G282="Deteriorado",G282="Falta"),"Sí","No"))</f>
        <v/>
      </c>
      <c r="I282" s="10"/>
    </row>
    <row r="283" customFormat="false" ht="15" hidden="false" customHeight="false" outlineLevel="0" collapsed="false">
      <c r="A283" s="9"/>
      <c r="B283" s="16" t="str">
        <f aca="false">IF(A283="","",IFERROR(INDEX(Reservas!$B$5:$B$104,MATCH(A283,Reservas!$A$5:$A$104,0)),"¿ID?"))</f>
        <v/>
      </c>
      <c r="C283" s="10"/>
      <c r="D283" s="10"/>
      <c r="E283" s="17"/>
      <c r="F283" s="9"/>
      <c r="G283" s="9"/>
      <c r="H283" s="15" t="str">
        <f aca="false">IF(G283="","",IF(OR(G283="Deteriorado",G283="Falta"),"Sí","No"))</f>
        <v/>
      </c>
      <c r="I283" s="10"/>
    </row>
    <row r="284" customFormat="false" ht="15" hidden="false" customHeight="false" outlineLevel="0" collapsed="false">
      <c r="A284" s="9"/>
      <c r="B284" s="16" t="str">
        <f aca="false">IF(A284="","",IFERROR(INDEX(Reservas!$B$5:$B$104,MATCH(A284,Reservas!$A$5:$A$104,0)),"¿ID?"))</f>
        <v/>
      </c>
      <c r="C284" s="10"/>
      <c r="D284" s="10"/>
      <c r="E284" s="17"/>
      <c r="F284" s="9"/>
      <c r="G284" s="9"/>
      <c r="H284" s="15" t="str">
        <f aca="false">IF(G284="","",IF(OR(G284="Deteriorado",G284="Falta"),"Sí","No"))</f>
        <v/>
      </c>
      <c r="I284" s="10"/>
    </row>
    <row r="285" customFormat="false" ht="15" hidden="false" customHeight="false" outlineLevel="0" collapsed="false">
      <c r="A285" s="9"/>
      <c r="B285" s="16" t="str">
        <f aca="false">IF(A285="","",IFERROR(INDEX(Reservas!$B$5:$B$104,MATCH(A285,Reservas!$A$5:$A$104,0)),"¿ID?"))</f>
        <v/>
      </c>
      <c r="C285" s="10"/>
      <c r="D285" s="10"/>
      <c r="E285" s="17"/>
      <c r="F285" s="9"/>
      <c r="G285" s="9"/>
      <c r="H285" s="15" t="str">
        <f aca="false">IF(G285="","",IF(OR(G285="Deteriorado",G285="Falta"),"Sí","No"))</f>
        <v/>
      </c>
      <c r="I285" s="10"/>
    </row>
    <row r="286" customFormat="false" ht="15" hidden="false" customHeight="false" outlineLevel="0" collapsed="false">
      <c r="A286" s="9"/>
      <c r="B286" s="16" t="str">
        <f aca="false">IF(A286="","",IFERROR(INDEX(Reservas!$B$5:$B$104,MATCH(A286,Reservas!$A$5:$A$104,0)),"¿ID?"))</f>
        <v/>
      </c>
      <c r="C286" s="10"/>
      <c r="D286" s="10"/>
      <c r="E286" s="17"/>
      <c r="F286" s="9"/>
      <c r="G286" s="9"/>
      <c r="H286" s="15" t="str">
        <f aca="false">IF(G286="","",IF(OR(G286="Deteriorado",G286="Falta"),"Sí","No"))</f>
        <v/>
      </c>
      <c r="I286" s="10"/>
    </row>
    <row r="287" customFormat="false" ht="15" hidden="false" customHeight="false" outlineLevel="0" collapsed="false">
      <c r="A287" s="9"/>
      <c r="B287" s="16" t="str">
        <f aca="false">IF(A287="","",IFERROR(INDEX(Reservas!$B$5:$B$104,MATCH(A287,Reservas!$A$5:$A$104,0)),"¿ID?"))</f>
        <v/>
      </c>
      <c r="C287" s="10"/>
      <c r="D287" s="10"/>
      <c r="E287" s="17"/>
      <c r="F287" s="9"/>
      <c r="G287" s="9"/>
      <c r="H287" s="15" t="str">
        <f aca="false">IF(G287="","",IF(OR(G287="Deteriorado",G287="Falta"),"Sí","No"))</f>
        <v/>
      </c>
      <c r="I287" s="10"/>
    </row>
    <row r="288" customFormat="false" ht="15" hidden="false" customHeight="false" outlineLevel="0" collapsed="false">
      <c r="A288" s="9"/>
      <c r="B288" s="16" t="str">
        <f aca="false">IF(A288="","",IFERROR(INDEX(Reservas!$B$5:$B$104,MATCH(A288,Reservas!$A$5:$A$104,0)),"¿ID?"))</f>
        <v/>
      </c>
      <c r="C288" s="10"/>
      <c r="D288" s="10"/>
      <c r="E288" s="17"/>
      <c r="F288" s="9"/>
      <c r="G288" s="9"/>
      <c r="H288" s="15" t="str">
        <f aca="false">IF(G288="","",IF(OR(G288="Deteriorado",G288="Falta"),"Sí","No"))</f>
        <v/>
      </c>
      <c r="I288" s="10"/>
    </row>
    <row r="289" customFormat="false" ht="15" hidden="false" customHeight="false" outlineLevel="0" collapsed="false">
      <c r="A289" s="9"/>
      <c r="B289" s="16" t="str">
        <f aca="false">IF(A289="","",IFERROR(INDEX(Reservas!$B$5:$B$104,MATCH(A289,Reservas!$A$5:$A$104,0)),"¿ID?"))</f>
        <v/>
      </c>
      <c r="C289" s="10"/>
      <c r="D289" s="10"/>
      <c r="E289" s="17"/>
      <c r="F289" s="9"/>
      <c r="G289" s="9"/>
      <c r="H289" s="15" t="str">
        <f aca="false">IF(G289="","",IF(OR(G289="Deteriorado",G289="Falta"),"Sí","No"))</f>
        <v/>
      </c>
      <c r="I289" s="10"/>
    </row>
    <row r="290" customFormat="false" ht="15" hidden="false" customHeight="false" outlineLevel="0" collapsed="false">
      <c r="A290" s="9"/>
      <c r="B290" s="16" t="str">
        <f aca="false">IF(A290="","",IFERROR(INDEX(Reservas!$B$5:$B$104,MATCH(A290,Reservas!$A$5:$A$104,0)),"¿ID?"))</f>
        <v/>
      </c>
      <c r="C290" s="10"/>
      <c r="D290" s="10"/>
      <c r="E290" s="17"/>
      <c r="F290" s="9"/>
      <c r="G290" s="9"/>
      <c r="H290" s="15" t="str">
        <f aca="false">IF(G290="","",IF(OR(G290="Deteriorado",G290="Falta"),"Sí","No"))</f>
        <v/>
      </c>
      <c r="I290" s="10"/>
    </row>
    <row r="291" customFormat="false" ht="15" hidden="false" customHeight="false" outlineLevel="0" collapsed="false">
      <c r="A291" s="9"/>
      <c r="B291" s="16" t="str">
        <f aca="false">IF(A291="","",IFERROR(INDEX(Reservas!$B$5:$B$104,MATCH(A291,Reservas!$A$5:$A$104,0)),"¿ID?"))</f>
        <v/>
      </c>
      <c r="C291" s="10"/>
      <c r="D291" s="10"/>
      <c r="E291" s="17"/>
      <c r="F291" s="9"/>
      <c r="G291" s="9"/>
      <c r="H291" s="15" t="str">
        <f aca="false">IF(G291="","",IF(OR(G291="Deteriorado",G291="Falta"),"Sí","No"))</f>
        <v/>
      </c>
      <c r="I291" s="10"/>
    </row>
    <row r="292" customFormat="false" ht="15" hidden="false" customHeight="false" outlineLevel="0" collapsed="false">
      <c r="A292" s="9"/>
      <c r="B292" s="16" t="str">
        <f aca="false">IF(A292="","",IFERROR(INDEX(Reservas!$B$5:$B$104,MATCH(A292,Reservas!$A$5:$A$104,0)),"¿ID?"))</f>
        <v/>
      </c>
      <c r="C292" s="10"/>
      <c r="D292" s="10"/>
      <c r="E292" s="17"/>
      <c r="F292" s="9"/>
      <c r="G292" s="9"/>
      <c r="H292" s="15" t="str">
        <f aca="false">IF(G292="","",IF(OR(G292="Deteriorado",G292="Falta"),"Sí","No"))</f>
        <v/>
      </c>
      <c r="I292" s="10"/>
    </row>
    <row r="293" customFormat="false" ht="15" hidden="false" customHeight="false" outlineLevel="0" collapsed="false">
      <c r="A293" s="9"/>
      <c r="B293" s="16" t="str">
        <f aca="false">IF(A293="","",IFERROR(INDEX(Reservas!$B$5:$B$104,MATCH(A293,Reservas!$A$5:$A$104,0)),"¿ID?"))</f>
        <v/>
      </c>
      <c r="C293" s="10"/>
      <c r="D293" s="10"/>
      <c r="E293" s="17"/>
      <c r="F293" s="9"/>
      <c r="G293" s="9"/>
      <c r="H293" s="15" t="str">
        <f aca="false">IF(G293="","",IF(OR(G293="Deteriorado",G293="Falta"),"Sí","No"))</f>
        <v/>
      </c>
      <c r="I293" s="10"/>
    </row>
    <row r="294" customFormat="false" ht="15" hidden="false" customHeight="false" outlineLevel="0" collapsed="false">
      <c r="A294" s="9"/>
      <c r="B294" s="16" t="str">
        <f aca="false">IF(A294="","",IFERROR(INDEX(Reservas!$B$5:$B$104,MATCH(A294,Reservas!$A$5:$A$104,0)),"¿ID?"))</f>
        <v/>
      </c>
      <c r="C294" s="10"/>
      <c r="D294" s="10"/>
      <c r="E294" s="17"/>
      <c r="F294" s="9"/>
      <c r="G294" s="9"/>
      <c r="H294" s="15" t="str">
        <f aca="false">IF(G294="","",IF(OR(G294="Deteriorado",G294="Falta"),"Sí","No"))</f>
        <v/>
      </c>
      <c r="I294" s="10"/>
    </row>
    <row r="295" customFormat="false" ht="15" hidden="false" customHeight="false" outlineLevel="0" collapsed="false">
      <c r="A295" s="9"/>
      <c r="B295" s="16" t="str">
        <f aca="false">IF(A295="","",IFERROR(INDEX(Reservas!$B$5:$B$104,MATCH(A295,Reservas!$A$5:$A$104,0)),"¿ID?"))</f>
        <v/>
      </c>
      <c r="C295" s="10"/>
      <c r="D295" s="10"/>
      <c r="E295" s="17"/>
      <c r="F295" s="9"/>
      <c r="G295" s="9"/>
      <c r="H295" s="15" t="str">
        <f aca="false">IF(G295="","",IF(OR(G295="Deteriorado",G295="Falta"),"Sí","No"))</f>
        <v/>
      </c>
      <c r="I295" s="10"/>
    </row>
    <row r="296" customFormat="false" ht="15" hidden="false" customHeight="false" outlineLevel="0" collapsed="false">
      <c r="A296" s="9"/>
      <c r="B296" s="16" t="str">
        <f aca="false">IF(A296="","",IFERROR(INDEX(Reservas!$B$5:$B$104,MATCH(A296,Reservas!$A$5:$A$104,0)),"¿ID?"))</f>
        <v/>
      </c>
      <c r="C296" s="10"/>
      <c r="D296" s="10"/>
      <c r="E296" s="17"/>
      <c r="F296" s="9"/>
      <c r="G296" s="9"/>
      <c r="H296" s="15" t="str">
        <f aca="false">IF(G296="","",IF(OR(G296="Deteriorado",G296="Falta"),"Sí","No"))</f>
        <v/>
      </c>
      <c r="I296" s="10"/>
    </row>
    <row r="297" customFormat="false" ht="15" hidden="false" customHeight="false" outlineLevel="0" collapsed="false">
      <c r="A297" s="9"/>
      <c r="B297" s="16" t="str">
        <f aca="false">IF(A297="","",IFERROR(INDEX(Reservas!$B$5:$B$104,MATCH(A297,Reservas!$A$5:$A$104,0)),"¿ID?"))</f>
        <v/>
      </c>
      <c r="C297" s="10"/>
      <c r="D297" s="10"/>
      <c r="E297" s="17"/>
      <c r="F297" s="9"/>
      <c r="G297" s="9"/>
      <c r="H297" s="15" t="str">
        <f aca="false">IF(G297="","",IF(OR(G297="Deteriorado",G297="Falta"),"Sí","No"))</f>
        <v/>
      </c>
      <c r="I297" s="10"/>
    </row>
    <row r="298" customFormat="false" ht="15" hidden="false" customHeight="false" outlineLevel="0" collapsed="false">
      <c r="A298" s="9"/>
      <c r="B298" s="16" t="str">
        <f aca="false">IF(A298="","",IFERROR(INDEX(Reservas!$B$5:$B$104,MATCH(A298,Reservas!$A$5:$A$104,0)),"¿ID?"))</f>
        <v/>
      </c>
      <c r="C298" s="10"/>
      <c r="D298" s="10"/>
      <c r="E298" s="17"/>
      <c r="F298" s="9"/>
      <c r="G298" s="9"/>
      <c r="H298" s="15" t="str">
        <f aca="false">IF(G298="","",IF(OR(G298="Deteriorado",G298="Falta"),"Sí","No"))</f>
        <v/>
      </c>
      <c r="I298" s="10"/>
    </row>
    <row r="299" customFormat="false" ht="15" hidden="false" customHeight="false" outlineLevel="0" collapsed="false">
      <c r="A299" s="9"/>
      <c r="B299" s="16" t="str">
        <f aca="false">IF(A299="","",IFERROR(INDEX(Reservas!$B$5:$B$104,MATCH(A299,Reservas!$A$5:$A$104,0)),"¿ID?"))</f>
        <v/>
      </c>
      <c r="C299" s="10"/>
      <c r="D299" s="10"/>
      <c r="E299" s="17"/>
      <c r="F299" s="9"/>
      <c r="G299" s="9"/>
      <c r="H299" s="15" t="str">
        <f aca="false">IF(G299="","",IF(OR(G299="Deteriorado",G299="Falta"),"Sí","No"))</f>
        <v/>
      </c>
      <c r="I299" s="10"/>
    </row>
    <row r="300" customFormat="false" ht="15" hidden="false" customHeight="false" outlineLevel="0" collapsed="false">
      <c r="A300" s="9"/>
      <c r="B300" s="16" t="str">
        <f aca="false">IF(A300="","",IFERROR(INDEX(Reservas!$B$5:$B$104,MATCH(A300,Reservas!$A$5:$A$104,0)),"¿ID?"))</f>
        <v/>
      </c>
      <c r="C300" s="10"/>
      <c r="D300" s="10"/>
      <c r="E300" s="17"/>
      <c r="F300" s="9"/>
      <c r="G300" s="9"/>
      <c r="H300" s="15" t="str">
        <f aca="false">IF(G300="","",IF(OR(G300="Deteriorado",G300="Falta"),"Sí","No"))</f>
        <v/>
      </c>
      <c r="I300" s="10"/>
    </row>
    <row r="301" customFormat="false" ht="15" hidden="false" customHeight="false" outlineLevel="0" collapsed="false">
      <c r="A301" s="9"/>
      <c r="B301" s="16" t="str">
        <f aca="false">IF(A301="","",IFERROR(INDEX(Reservas!$B$5:$B$104,MATCH(A301,Reservas!$A$5:$A$104,0)),"¿ID?"))</f>
        <v/>
      </c>
      <c r="C301" s="10"/>
      <c r="D301" s="10"/>
      <c r="E301" s="17"/>
      <c r="F301" s="9"/>
      <c r="G301" s="9"/>
      <c r="H301" s="15" t="str">
        <f aca="false">IF(G301="","",IF(OR(G301="Deteriorado",G301="Falta"),"Sí","No"))</f>
        <v/>
      </c>
      <c r="I301" s="10"/>
    </row>
    <row r="302" customFormat="false" ht="15" hidden="false" customHeight="false" outlineLevel="0" collapsed="false">
      <c r="A302" s="9"/>
      <c r="B302" s="16" t="str">
        <f aca="false">IF(A302="","",IFERROR(INDEX(Reservas!$B$5:$B$104,MATCH(A302,Reservas!$A$5:$A$104,0)),"¿ID?"))</f>
        <v/>
      </c>
      <c r="C302" s="10"/>
      <c r="D302" s="10"/>
      <c r="E302" s="17"/>
      <c r="F302" s="9"/>
      <c r="G302" s="9"/>
      <c r="H302" s="15" t="str">
        <f aca="false">IF(G302="","",IF(OR(G302="Deteriorado",G302="Falta"),"Sí","No"))</f>
        <v/>
      </c>
      <c r="I302" s="10"/>
    </row>
    <row r="303" customFormat="false" ht="15" hidden="false" customHeight="false" outlineLevel="0" collapsed="false">
      <c r="A303" s="9"/>
      <c r="B303" s="16" t="str">
        <f aca="false">IF(A303="","",IFERROR(INDEX(Reservas!$B$5:$B$104,MATCH(A303,Reservas!$A$5:$A$104,0)),"¿ID?"))</f>
        <v/>
      </c>
      <c r="C303" s="10"/>
      <c r="D303" s="10"/>
      <c r="E303" s="17"/>
      <c r="F303" s="9"/>
      <c r="G303" s="9"/>
      <c r="H303" s="15" t="str">
        <f aca="false">IF(G303="","",IF(OR(G303="Deteriorado",G303="Falta"),"Sí","No"))</f>
        <v/>
      </c>
      <c r="I303" s="10"/>
    </row>
    <row r="304" customFormat="false" ht="15" hidden="false" customHeight="false" outlineLevel="0" collapsed="false">
      <c r="A304" s="9"/>
      <c r="B304" s="16" t="str">
        <f aca="false">IF(A304="","",IFERROR(INDEX(Reservas!$B$5:$B$104,MATCH(A304,Reservas!$A$5:$A$104,0)),"¿ID?"))</f>
        <v/>
      </c>
      <c r="C304" s="10"/>
      <c r="D304" s="10"/>
      <c r="E304" s="17"/>
      <c r="F304" s="9"/>
      <c r="G304" s="9"/>
      <c r="H304" s="15" t="str">
        <f aca="false">IF(G304="","",IF(OR(G304="Deteriorado",G304="Falta"),"Sí","No"))</f>
        <v/>
      </c>
      <c r="I304" s="10"/>
    </row>
  </sheetData>
  <autoFilter ref="A4:I304"/>
  <conditionalFormatting sqref="H5:H304">
    <cfRule type="cellIs" priority="2" operator="equal" aboveAverage="0" equalAverage="0" bottom="0" percent="0" rank="0" text="" dxfId="6">
      <formula>"Sí"</formula>
    </cfRule>
  </conditionalFormatting>
  <dataValidations count="4">
    <dataValidation allowBlank="true" error="Elige un ID de reserva dado de alta en la hoja Reservas." errorStyle="stop" errorTitle="Valor no válido" operator="between" showDropDown="false" showErrorMessage="true" showInputMessage="false" sqref="A5:A304" type="list">
      <formula1>Reservas!$A$5:$A$104</formula1>
      <formula2>0</formula2>
    </dataValidation>
    <dataValidation allowBlank="true" error="Elige una zona de la lista." errorStyle="stop" errorTitle="Valor no válido" operator="between" showDropDown="false" showErrorMessage="true" showInputMessage="false" sqref="C5:C304" type="list">
      <formula1>Listas!$C$5:$C$11</formula1>
      <formula2>0</formula2>
    </dataValidation>
    <dataValidation allowBlank="true" error="Elige un estado de la lista." errorStyle="stop" errorTitle="Valor no válido" operator="between" showDropDown="false" showErrorMessage="true" showInputMessage="false" sqref="F5:G304" type="list">
      <formula1>Listas!$D$5:$D$9</formula1>
      <formula2>0</formula2>
    </dataValidation>
    <dataValidation allowBlank="true" error="Introduce un número entero igual o mayor que 0." errorStyle="stop" errorTitle="Cantidad no válida" operator="greaterThanOrEqual" showDropDown="false" showErrorMessage="true" showInputMessage="false" sqref="E5:E304" type="whole">
      <formula1>0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AlquiOK · alquiok.com · Página &amp;P de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766E"/>
    <pageSetUpPr fitToPage="true"/>
  </sheetPr>
  <dimension ref="A1:M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6" min="2" style="0" width="17"/>
    <col collapsed="false" customWidth="true" hidden="false" outlineLevel="0" max="7" min="7" style="0" width="3"/>
    <col collapsed="false" customWidth="true" hidden="false" outlineLevel="0" max="12" min="8" style="0" width="12"/>
  </cols>
  <sheetData>
    <row r="1" customFormat="false" ht="30" hidden="false" customHeight="true" outlineLevel="0" collapsed="false">
      <c r="A1" s="1" t="s">
        <v>89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18" hidden="false" customHeight="true" outlineLevel="0" collapsed="false">
      <c r="A2" s="3" t="s">
        <v>90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customFormat="false" ht="15" hidden="false" customHeight="true" outlineLevel="0" collapsed="false">
      <c r="A4" s="18" t="s">
        <v>91</v>
      </c>
      <c r="B4" s="19" t="n">
        <v>2026</v>
      </c>
      <c r="H4" s="20" t="s">
        <v>92</v>
      </c>
      <c r="I4" s="20"/>
      <c r="J4" s="20"/>
      <c r="K4" s="20"/>
      <c r="L4" s="20"/>
      <c r="M4" s="20"/>
    </row>
    <row r="5" customFormat="false" ht="30" hidden="false" customHeight="true" outlineLevel="0" collapsed="false">
      <c r="A5" s="21" t="s">
        <v>93</v>
      </c>
      <c r="B5" s="22" t="s">
        <v>94</v>
      </c>
      <c r="C5" s="22" t="s">
        <v>95</v>
      </c>
      <c r="D5" s="22" t="s">
        <v>96</v>
      </c>
      <c r="E5" s="22" t="s">
        <v>44</v>
      </c>
      <c r="F5" s="22" t="s">
        <v>97</v>
      </c>
      <c r="H5" s="20"/>
      <c r="I5" s="20"/>
      <c r="J5" s="20"/>
      <c r="K5" s="20"/>
      <c r="L5" s="20"/>
      <c r="M5" s="20"/>
    </row>
    <row r="6" customFormat="false" ht="30" hidden="false" customHeight="true" outlineLevel="0" collapsed="false">
      <c r="B6" s="23" t="n">
        <f aca="false">COUNTIFS(Reservas!$D$5:$D$104,"&gt;="&amp;DATE($B$4,1,1),Reservas!$D$5:$D$104,"&lt;"&amp;DATE($B$4+1,1,1),Reservas!$J$5:$J$104,"&lt;&gt;Cancelada",Reservas!$F$5:$F$104,"&gt;0")</f>
        <v>3</v>
      </c>
      <c r="C6" s="23" t="n">
        <f aca="false">SUMPRODUCT((Reservas!$J$5:$J$104&lt;&gt;"Cancelada")*(Reservas!$D$5:$D$104&gt;0)*(((((Reservas!$E$5:$E$104+DATE($B$4+1,1,1)-ABS(Reservas!$E$5:$E$104-DATE($B$4+1,1,1)))/2)-((Reservas!$D$5:$D$104+DATE($B$4,1,1)+ABS(Reservas!$D$5:$D$104-DATE($B$4,1,1)))/2))+ABS((((Reservas!$E$5:$E$104+DATE($B$4+1,1,1)-ABS(Reservas!$E$5:$E$104-DATE($B$4+1,1,1)))/2)-((Reservas!$D$5:$D$104+DATE($B$4,1,1)+ABS(Reservas!$D$5:$D$104-DATE($B$4,1,1)))/2))))/2))</f>
        <v>21</v>
      </c>
      <c r="D6" s="24" t="n">
        <f aca="false">SUMIFS(Reservas!$I$5:$I$104,Reservas!$D$5:$D$104,"&gt;="&amp;DATE($B$4,1,1),Reservas!$D$5:$D$104,"&lt;"&amp;DATE($B$4+1,1,1),Reservas!$J$5:$J$104,"&lt;&gt;Cancelada")</f>
        <v>3010</v>
      </c>
      <c r="E6" s="24" t="n">
        <f aca="false">SUMIFS(Reservas!$L$5:$L$104,Reservas!$D$5:$D$104,"&gt;="&amp;DATE($B$4,1,1),Reservas!$D$5:$D$104,"&lt;"&amp;DATE($B$4+1,1,1),Reservas!$J$5:$J$104,"&lt;&gt;Cancelada")</f>
        <v>580</v>
      </c>
      <c r="F6" s="24" t="n">
        <f aca="false">SUMIFS(Fianzas!$D$5:$D$104,Fianzas!$J$5:$J$104,"En custodia")</f>
        <v>400</v>
      </c>
    </row>
    <row r="7" customFormat="false" ht="15" hidden="false" customHeight="false" outlineLevel="0" collapsed="false">
      <c r="A7" s="25" t="s">
        <v>98</v>
      </c>
      <c r="B7" s="26" t="n">
        <f aca="false">COUNTIF(Inventario!$H$5:$H$304,"Sí")</f>
        <v>1</v>
      </c>
    </row>
    <row r="9" customFormat="false" ht="15" hidden="false" customHeight="false" outlineLevel="0" collapsed="false">
      <c r="A9" s="4" t="s">
        <v>99</v>
      </c>
    </row>
    <row r="10" customFormat="false" ht="33.75" hidden="false" customHeight="true" outlineLevel="0" collapsed="false">
      <c r="A10" s="8" t="s">
        <v>100</v>
      </c>
      <c r="B10" s="8" t="s">
        <v>95</v>
      </c>
      <c r="C10" s="8" t="s">
        <v>101</v>
      </c>
      <c r="D10" s="8" t="s">
        <v>102</v>
      </c>
      <c r="E10" s="8" t="s">
        <v>103</v>
      </c>
    </row>
    <row r="11" customFormat="false" ht="15" hidden="false" customHeight="false" outlineLevel="0" collapsed="false">
      <c r="A11" s="27" t="s">
        <v>104</v>
      </c>
      <c r="B11" s="28" t="n">
        <f aca="false">SUMPRODUCT((Reservas!$J$5:$J$104&lt;&gt;"Cancelada")*(Reservas!$D$5:$D$104&gt;0)*(((((Reservas!$E$5:$E$104+DATE($B$4,2,1)-ABS(Reservas!$E$5:$E$104-DATE($B$4,2,1)))/2)-((Reservas!$D$5:$D$104+DATE($B$4,1,1)+ABS(Reservas!$D$5:$D$104-DATE($B$4,1,1)))/2))+ABS((((Reservas!$E$5:$E$104+DATE($B$4,2,1)-ABS(Reservas!$E$5:$E$104-DATE($B$4,2,1)))/2)-((Reservas!$D$5:$D$104+DATE($B$4,1,1)+ABS(Reservas!$D$5:$D$104-DATE($B$4,1,1)))/2))))/2))</f>
        <v>0</v>
      </c>
      <c r="C11" s="29" t="n">
        <f aca="false">IF(COUNTA(Listas!$A$5:$A$6)=0,"",B11/((DATE($B$4,2,1)-DATE($B$4,1,1))*COUNTA(Listas!$A$5:$A$6)))</f>
        <v>0</v>
      </c>
      <c r="D11" s="28" t="n">
        <f aca="false">COUNTIFS(Reservas!$D$5:$D$104,"&gt;="&amp;DATE($B$4,1,1),Reservas!$D$5:$D$104,"&lt;"&amp;DATE($B$4,2,1),Reservas!$J$5:$J$104,"&lt;&gt;Cancelada",Reservas!$F$5:$F$104,"&gt;0")</f>
        <v>0</v>
      </c>
      <c r="E11" s="30" t="n">
        <f aca="false">SUMIFS(Reservas!$I$5:$I$104,Reservas!$D$5:$D$104,"&gt;="&amp;DATE($B$4,1,1),Reservas!$D$5:$D$104,"&lt;"&amp;DATE($B$4,2,1),Reservas!$J$5:$J$104,"&lt;&gt;Cancelada")</f>
        <v>0</v>
      </c>
    </row>
    <row r="12" customFormat="false" ht="15" hidden="false" customHeight="false" outlineLevel="0" collapsed="false">
      <c r="A12" s="27" t="s">
        <v>105</v>
      </c>
      <c r="B12" s="28" t="n">
        <f aca="false">SUMPRODUCT((Reservas!$J$5:$J$104&lt;&gt;"Cancelada")*(Reservas!$D$5:$D$104&gt;0)*(((((Reservas!$E$5:$E$104+DATE($B$4,3,1)-ABS(Reservas!$E$5:$E$104-DATE($B$4,3,1)))/2)-((Reservas!$D$5:$D$104+DATE($B$4,2,1)+ABS(Reservas!$D$5:$D$104-DATE($B$4,2,1)))/2))+ABS((((Reservas!$E$5:$E$104+DATE($B$4,3,1)-ABS(Reservas!$E$5:$E$104-DATE($B$4,3,1)))/2)-((Reservas!$D$5:$D$104+DATE($B$4,2,1)+ABS(Reservas!$D$5:$D$104-DATE($B$4,2,1)))/2))))/2))</f>
        <v>0</v>
      </c>
      <c r="C12" s="29" t="n">
        <f aca="false">IF(COUNTA(Listas!$A$5:$A$6)=0,"",B12/((DATE($B$4,3,1)-DATE($B$4,2,1))*COUNTA(Listas!$A$5:$A$6)))</f>
        <v>0</v>
      </c>
      <c r="D12" s="28" t="n">
        <f aca="false">COUNTIFS(Reservas!$D$5:$D$104,"&gt;="&amp;DATE($B$4,2,1),Reservas!$D$5:$D$104,"&lt;"&amp;DATE($B$4,3,1),Reservas!$J$5:$J$104,"&lt;&gt;Cancelada",Reservas!$F$5:$F$104,"&gt;0")</f>
        <v>0</v>
      </c>
      <c r="E12" s="30" t="n">
        <f aca="false">SUMIFS(Reservas!$I$5:$I$104,Reservas!$D$5:$D$104,"&gt;="&amp;DATE($B$4,2,1),Reservas!$D$5:$D$104,"&lt;"&amp;DATE($B$4,3,1),Reservas!$J$5:$J$104,"&lt;&gt;Cancelada")</f>
        <v>0</v>
      </c>
    </row>
    <row r="13" customFormat="false" ht="15" hidden="false" customHeight="false" outlineLevel="0" collapsed="false">
      <c r="A13" s="27" t="s">
        <v>106</v>
      </c>
      <c r="B13" s="28" t="n">
        <f aca="false">SUMPRODUCT((Reservas!$J$5:$J$104&lt;&gt;"Cancelada")*(Reservas!$D$5:$D$104&gt;0)*(((((Reservas!$E$5:$E$104+DATE($B$4,4,1)-ABS(Reservas!$E$5:$E$104-DATE($B$4,4,1)))/2)-((Reservas!$D$5:$D$104+DATE($B$4,3,1)+ABS(Reservas!$D$5:$D$104-DATE($B$4,3,1)))/2))+ABS((((Reservas!$E$5:$E$104+DATE($B$4,4,1)-ABS(Reservas!$E$5:$E$104-DATE($B$4,4,1)))/2)-((Reservas!$D$5:$D$104+DATE($B$4,3,1)+ABS(Reservas!$D$5:$D$104-DATE($B$4,3,1)))/2))))/2))</f>
        <v>0</v>
      </c>
      <c r="C13" s="29" t="n">
        <f aca="false">IF(COUNTA(Listas!$A$5:$A$6)=0,"",B13/((DATE($B$4,4,1)-DATE($B$4,3,1))*COUNTA(Listas!$A$5:$A$6)))</f>
        <v>0</v>
      </c>
      <c r="D13" s="28" t="n">
        <f aca="false">COUNTIFS(Reservas!$D$5:$D$104,"&gt;="&amp;DATE($B$4,3,1),Reservas!$D$5:$D$104,"&lt;"&amp;DATE($B$4,4,1),Reservas!$J$5:$J$104,"&lt;&gt;Cancelada",Reservas!$F$5:$F$104,"&gt;0")</f>
        <v>0</v>
      </c>
      <c r="E13" s="30" t="n">
        <f aca="false">SUMIFS(Reservas!$I$5:$I$104,Reservas!$D$5:$D$104,"&gt;="&amp;DATE($B$4,3,1),Reservas!$D$5:$D$104,"&lt;"&amp;DATE($B$4,4,1),Reservas!$J$5:$J$104,"&lt;&gt;Cancelada")</f>
        <v>0</v>
      </c>
    </row>
    <row r="14" customFormat="false" ht="15" hidden="false" customHeight="false" outlineLevel="0" collapsed="false">
      <c r="A14" s="27" t="s">
        <v>107</v>
      </c>
      <c r="B14" s="28" t="n">
        <f aca="false">SUMPRODUCT((Reservas!$J$5:$J$104&lt;&gt;"Cancelada")*(Reservas!$D$5:$D$104&gt;0)*(((((Reservas!$E$5:$E$104+DATE($B$4,5,1)-ABS(Reservas!$E$5:$E$104-DATE($B$4,5,1)))/2)-((Reservas!$D$5:$D$104+DATE($B$4,4,1)+ABS(Reservas!$D$5:$D$104-DATE($B$4,4,1)))/2))+ABS((((Reservas!$E$5:$E$104+DATE($B$4,5,1)-ABS(Reservas!$E$5:$E$104-DATE($B$4,5,1)))/2)-((Reservas!$D$5:$D$104+DATE($B$4,4,1)+ABS(Reservas!$D$5:$D$104-DATE($B$4,4,1)))/2))))/2))</f>
        <v>0</v>
      </c>
      <c r="C14" s="29" t="n">
        <f aca="false">IF(COUNTA(Listas!$A$5:$A$6)=0,"",B14/((DATE($B$4,5,1)-DATE($B$4,4,1))*COUNTA(Listas!$A$5:$A$6)))</f>
        <v>0</v>
      </c>
      <c r="D14" s="28" t="n">
        <f aca="false">COUNTIFS(Reservas!$D$5:$D$104,"&gt;="&amp;DATE($B$4,4,1),Reservas!$D$5:$D$104,"&lt;"&amp;DATE($B$4,5,1),Reservas!$J$5:$J$104,"&lt;&gt;Cancelada",Reservas!$F$5:$F$104,"&gt;0")</f>
        <v>0</v>
      </c>
      <c r="E14" s="30" t="n">
        <f aca="false">SUMIFS(Reservas!$I$5:$I$104,Reservas!$D$5:$D$104,"&gt;="&amp;DATE($B$4,4,1),Reservas!$D$5:$D$104,"&lt;"&amp;DATE($B$4,5,1),Reservas!$J$5:$J$104,"&lt;&gt;Cancelada")</f>
        <v>0</v>
      </c>
    </row>
    <row r="15" customFormat="false" ht="15" hidden="false" customHeight="false" outlineLevel="0" collapsed="false">
      <c r="A15" s="27" t="s">
        <v>108</v>
      </c>
      <c r="B15" s="28" t="n">
        <f aca="false">SUMPRODUCT((Reservas!$J$5:$J$104&lt;&gt;"Cancelada")*(Reservas!$D$5:$D$104&gt;0)*(((((Reservas!$E$5:$E$104+DATE($B$4,6,1)-ABS(Reservas!$E$5:$E$104-DATE($B$4,6,1)))/2)-((Reservas!$D$5:$D$104+DATE($B$4,5,1)+ABS(Reservas!$D$5:$D$104-DATE($B$4,5,1)))/2))+ABS((((Reservas!$E$5:$E$104+DATE($B$4,6,1)-ABS(Reservas!$E$5:$E$104-DATE($B$4,6,1)))/2)-((Reservas!$D$5:$D$104+DATE($B$4,5,1)+ABS(Reservas!$D$5:$D$104-DATE($B$4,5,1)))/2))))/2))</f>
        <v>0</v>
      </c>
      <c r="C15" s="29" t="n">
        <f aca="false">IF(COUNTA(Listas!$A$5:$A$6)=0,"",B15/((DATE($B$4,6,1)-DATE($B$4,5,1))*COUNTA(Listas!$A$5:$A$6)))</f>
        <v>0</v>
      </c>
      <c r="D15" s="28" t="n">
        <f aca="false">COUNTIFS(Reservas!$D$5:$D$104,"&gt;="&amp;DATE($B$4,5,1),Reservas!$D$5:$D$104,"&lt;"&amp;DATE($B$4,6,1),Reservas!$J$5:$J$104,"&lt;&gt;Cancelada",Reservas!$F$5:$F$104,"&gt;0")</f>
        <v>0</v>
      </c>
      <c r="E15" s="30" t="n">
        <f aca="false">SUMIFS(Reservas!$I$5:$I$104,Reservas!$D$5:$D$104,"&gt;="&amp;DATE($B$4,5,1),Reservas!$D$5:$D$104,"&lt;"&amp;DATE($B$4,6,1),Reservas!$J$5:$J$104,"&lt;&gt;Cancelada")</f>
        <v>0</v>
      </c>
    </row>
    <row r="16" customFormat="false" ht="15" hidden="false" customHeight="false" outlineLevel="0" collapsed="false">
      <c r="A16" s="27" t="s">
        <v>109</v>
      </c>
      <c r="B16" s="28" t="n">
        <f aca="false">SUMPRODUCT((Reservas!$J$5:$J$104&lt;&gt;"Cancelada")*(Reservas!$D$5:$D$104&gt;0)*(((((Reservas!$E$5:$E$104+DATE($B$4,7,1)-ABS(Reservas!$E$5:$E$104-DATE($B$4,7,1)))/2)-((Reservas!$D$5:$D$104+DATE($B$4,6,1)+ABS(Reservas!$D$5:$D$104-DATE($B$4,6,1)))/2))+ABS((((Reservas!$E$5:$E$104+DATE($B$4,7,1)-ABS(Reservas!$E$5:$E$104-DATE($B$4,7,1)))/2)-((Reservas!$D$5:$D$104+DATE($B$4,6,1)+ABS(Reservas!$D$5:$D$104-DATE($B$4,6,1)))/2))))/2))</f>
        <v>0</v>
      </c>
      <c r="C16" s="29" t="n">
        <f aca="false">IF(COUNTA(Listas!$A$5:$A$6)=0,"",B16/((DATE($B$4,7,1)-DATE($B$4,6,1))*COUNTA(Listas!$A$5:$A$6)))</f>
        <v>0</v>
      </c>
      <c r="D16" s="28" t="n">
        <f aca="false">COUNTIFS(Reservas!$D$5:$D$104,"&gt;="&amp;DATE($B$4,6,1),Reservas!$D$5:$D$104,"&lt;"&amp;DATE($B$4,7,1),Reservas!$J$5:$J$104,"&lt;&gt;Cancelada",Reservas!$F$5:$F$104,"&gt;0")</f>
        <v>0</v>
      </c>
      <c r="E16" s="30" t="n">
        <f aca="false">SUMIFS(Reservas!$I$5:$I$104,Reservas!$D$5:$D$104,"&gt;="&amp;DATE($B$4,6,1),Reservas!$D$5:$D$104,"&lt;"&amp;DATE($B$4,7,1),Reservas!$J$5:$J$104,"&lt;&gt;Cancelada")</f>
        <v>0</v>
      </c>
    </row>
    <row r="17" customFormat="false" ht="15" hidden="false" customHeight="false" outlineLevel="0" collapsed="false">
      <c r="A17" s="27" t="s">
        <v>110</v>
      </c>
      <c r="B17" s="28" t="n">
        <f aca="false">SUMPRODUCT((Reservas!$J$5:$J$104&lt;&gt;"Cancelada")*(Reservas!$D$5:$D$104&gt;0)*(((((Reservas!$E$5:$E$104+DATE($B$4,8,1)-ABS(Reservas!$E$5:$E$104-DATE($B$4,8,1)))/2)-((Reservas!$D$5:$D$104+DATE($B$4,7,1)+ABS(Reservas!$D$5:$D$104-DATE($B$4,7,1)))/2))+ABS((((Reservas!$E$5:$E$104+DATE($B$4,8,1)-ABS(Reservas!$E$5:$E$104-DATE($B$4,8,1)))/2)-((Reservas!$D$5:$D$104+DATE($B$4,7,1)+ABS(Reservas!$D$5:$D$104-DATE($B$4,7,1)))/2))))/2))</f>
        <v>14</v>
      </c>
      <c r="C17" s="29" t="n">
        <f aca="false">IF(COUNTA(Listas!$A$5:$A$6)=0,"",B17/((DATE($B$4,8,1)-DATE($B$4,7,1))*COUNTA(Listas!$A$5:$A$6)))</f>
        <v>0.225806451612903</v>
      </c>
      <c r="D17" s="28" t="n">
        <f aca="false">COUNTIFS(Reservas!$D$5:$D$104,"&gt;="&amp;DATE($B$4,7,1),Reservas!$D$5:$D$104,"&lt;"&amp;DATE($B$4,8,1),Reservas!$J$5:$J$104,"&lt;&gt;Cancelada",Reservas!$F$5:$F$104,"&gt;0")</f>
        <v>2</v>
      </c>
      <c r="E17" s="30" t="n">
        <f aca="false">SUMIFS(Reservas!$I$5:$I$104,Reservas!$D$5:$D$104,"&gt;="&amp;DATE($B$4,7,1),Reservas!$D$5:$D$104,"&lt;"&amp;DATE($B$4,8,1),Reservas!$J$5:$J$104,"&lt;&gt;Cancelada")</f>
        <v>1830</v>
      </c>
    </row>
    <row r="18" customFormat="false" ht="15" hidden="false" customHeight="false" outlineLevel="0" collapsed="false">
      <c r="A18" s="27" t="s">
        <v>111</v>
      </c>
      <c r="B18" s="28" t="n">
        <f aca="false">SUMPRODUCT((Reservas!$J$5:$J$104&lt;&gt;"Cancelada")*(Reservas!$D$5:$D$104&gt;0)*(((((Reservas!$E$5:$E$104+DATE($B$4,9,1)-ABS(Reservas!$E$5:$E$104-DATE($B$4,9,1)))/2)-((Reservas!$D$5:$D$104+DATE($B$4,8,1)+ABS(Reservas!$D$5:$D$104-DATE($B$4,8,1)))/2))+ABS((((Reservas!$E$5:$E$104+DATE($B$4,9,1)-ABS(Reservas!$E$5:$E$104-DATE($B$4,9,1)))/2)-((Reservas!$D$5:$D$104+DATE($B$4,8,1)+ABS(Reservas!$D$5:$D$104-DATE($B$4,8,1)))/2))))/2))</f>
        <v>7</v>
      </c>
      <c r="C18" s="29" t="n">
        <f aca="false">IF(COUNTA(Listas!$A$5:$A$6)=0,"",B18/((DATE($B$4,9,1)-DATE($B$4,8,1))*COUNTA(Listas!$A$5:$A$6)))</f>
        <v>0.112903225806452</v>
      </c>
      <c r="D18" s="28" t="n">
        <f aca="false">COUNTIFS(Reservas!$D$5:$D$104,"&gt;="&amp;DATE($B$4,8,1),Reservas!$D$5:$D$104,"&lt;"&amp;DATE($B$4,9,1),Reservas!$J$5:$J$104,"&lt;&gt;Cancelada",Reservas!$F$5:$F$104,"&gt;0")</f>
        <v>1</v>
      </c>
      <c r="E18" s="30" t="n">
        <f aca="false">SUMIFS(Reservas!$I$5:$I$104,Reservas!$D$5:$D$104,"&gt;="&amp;DATE($B$4,8,1),Reservas!$D$5:$D$104,"&lt;"&amp;DATE($B$4,9,1),Reservas!$J$5:$J$104,"&lt;&gt;Cancelada")</f>
        <v>1180</v>
      </c>
    </row>
    <row r="19" customFormat="false" ht="15" hidden="false" customHeight="false" outlineLevel="0" collapsed="false">
      <c r="A19" s="27" t="s">
        <v>112</v>
      </c>
      <c r="B19" s="28" t="n">
        <f aca="false">SUMPRODUCT((Reservas!$J$5:$J$104&lt;&gt;"Cancelada")*(Reservas!$D$5:$D$104&gt;0)*(((((Reservas!$E$5:$E$104+DATE($B$4,10,1)-ABS(Reservas!$E$5:$E$104-DATE($B$4,10,1)))/2)-((Reservas!$D$5:$D$104+DATE($B$4,9,1)+ABS(Reservas!$D$5:$D$104-DATE($B$4,9,1)))/2))+ABS((((Reservas!$E$5:$E$104+DATE($B$4,10,1)-ABS(Reservas!$E$5:$E$104-DATE($B$4,10,1)))/2)-((Reservas!$D$5:$D$104+DATE($B$4,9,1)+ABS(Reservas!$D$5:$D$104-DATE($B$4,9,1)))/2))))/2))</f>
        <v>0</v>
      </c>
      <c r="C19" s="29" t="n">
        <f aca="false">IF(COUNTA(Listas!$A$5:$A$6)=0,"",B19/((DATE($B$4,10,1)-DATE($B$4,9,1))*COUNTA(Listas!$A$5:$A$6)))</f>
        <v>0</v>
      </c>
      <c r="D19" s="28" t="n">
        <f aca="false">COUNTIFS(Reservas!$D$5:$D$104,"&gt;="&amp;DATE($B$4,9,1),Reservas!$D$5:$D$104,"&lt;"&amp;DATE($B$4,10,1),Reservas!$J$5:$J$104,"&lt;&gt;Cancelada",Reservas!$F$5:$F$104,"&gt;0")</f>
        <v>0</v>
      </c>
      <c r="E19" s="30" t="n">
        <f aca="false">SUMIFS(Reservas!$I$5:$I$104,Reservas!$D$5:$D$104,"&gt;="&amp;DATE($B$4,9,1),Reservas!$D$5:$D$104,"&lt;"&amp;DATE($B$4,10,1),Reservas!$J$5:$J$104,"&lt;&gt;Cancelada")</f>
        <v>0</v>
      </c>
    </row>
    <row r="20" customFormat="false" ht="15" hidden="false" customHeight="false" outlineLevel="0" collapsed="false">
      <c r="A20" s="27" t="s">
        <v>113</v>
      </c>
      <c r="B20" s="28" t="n">
        <f aca="false">SUMPRODUCT((Reservas!$J$5:$J$104&lt;&gt;"Cancelada")*(Reservas!$D$5:$D$104&gt;0)*(((((Reservas!$E$5:$E$104+DATE($B$4,11,1)-ABS(Reservas!$E$5:$E$104-DATE($B$4,11,1)))/2)-((Reservas!$D$5:$D$104+DATE($B$4,10,1)+ABS(Reservas!$D$5:$D$104-DATE($B$4,10,1)))/2))+ABS((((Reservas!$E$5:$E$104+DATE($B$4,11,1)-ABS(Reservas!$E$5:$E$104-DATE($B$4,11,1)))/2)-((Reservas!$D$5:$D$104+DATE($B$4,10,1)+ABS(Reservas!$D$5:$D$104-DATE($B$4,10,1)))/2))))/2))</f>
        <v>0</v>
      </c>
      <c r="C20" s="29" t="n">
        <f aca="false">IF(COUNTA(Listas!$A$5:$A$6)=0,"",B20/((DATE($B$4,11,1)-DATE($B$4,10,1))*COUNTA(Listas!$A$5:$A$6)))</f>
        <v>0</v>
      </c>
      <c r="D20" s="28" t="n">
        <f aca="false">COUNTIFS(Reservas!$D$5:$D$104,"&gt;="&amp;DATE($B$4,10,1),Reservas!$D$5:$D$104,"&lt;"&amp;DATE($B$4,11,1),Reservas!$J$5:$J$104,"&lt;&gt;Cancelada",Reservas!$F$5:$F$104,"&gt;0")</f>
        <v>0</v>
      </c>
      <c r="E20" s="30" t="n">
        <f aca="false">SUMIFS(Reservas!$I$5:$I$104,Reservas!$D$5:$D$104,"&gt;="&amp;DATE($B$4,10,1),Reservas!$D$5:$D$104,"&lt;"&amp;DATE($B$4,11,1),Reservas!$J$5:$J$104,"&lt;&gt;Cancelada")</f>
        <v>0</v>
      </c>
    </row>
    <row r="21" customFormat="false" ht="15" hidden="false" customHeight="false" outlineLevel="0" collapsed="false">
      <c r="A21" s="27" t="s">
        <v>114</v>
      </c>
      <c r="B21" s="28" t="n">
        <f aca="false">SUMPRODUCT((Reservas!$J$5:$J$104&lt;&gt;"Cancelada")*(Reservas!$D$5:$D$104&gt;0)*(((((Reservas!$E$5:$E$104+DATE($B$4,12,1)-ABS(Reservas!$E$5:$E$104-DATE($B$4,12,1)))/2)-((Reservas!$D$5:$D$104+DATE($B$4,11,1)+ABS(Reservas!$D$5:$D$104-DATE($B$4,11,1)))/2))+ABS((((Reservas!$E$5:$E$104+DATE($B$4,12,1)-ABS(Reservas!$E$5:$E$104-DATE($B$4,12,1)))/2)-((Reservas!$D$5:$D$104+DATE($B$4,11,1)+ABS(Reservas!$D$5:$D$104-DATE($B$4,11,1)))/2))))/2))</f>
        <v>0</v>
      </c>
      <c r="C21" s="29" t="n">
        <f aca="false">IF(COUNTA(Listas!$A$5:$A$6)=0,"",B21/((DATE($B$4,12,1)-DATE($B$4,11,1))*COUNTA(Listas!$A$5:$A$6)))</f>
        <v>0</v>
      </c>
      <c r="D21" s="28" t="n">
        <f aca="false">COUNTIFS(Reservas!$D$5:$D$104,"&gt;="&amp;DATE($B$4,11,1),Reservas!$D$5:$D$104,"&lt;"&amp;DATE($B$4,12,1),Reservas!$J$5:$J$104,"&lt;&gt;Cancelada",Reservas!$F$5:$F$104,"&gt;0")</f>
        <v>0</v>
      </c>
      <c r="E21" s="30" t="n">
        <f aca="false">SUMIFS(Reservas!$I$5:$I$104,Reservas!$D$5:$D$104,"&gt;="&amp;DATE($B$4,11,1),Reservas!$D$5:$D$104,"&lt;"&amp;DATE($B$4,12,1),Reservas!$J$5:$J$104,"&lt;&gt;Cancelada")</f>
        <v>0</v>
      </c>
    </row>
    <row r="22" customFormat="false" ht="15" hidden="false" customHeight="false" outlineLevel="0" collapsed="false">
      <c r="A22" s="27" t="s">
        <v>115</v>
      </c>
      <c r="B22" s="28" t="n">
        <f aca="false">SUMPRODUCT((Reservas!$J$5:$J$104&lt;&gt;"Cancelada")*(Reservas!$D$5:$D$104&gt;0)*(((((Reservas!$E$5:$E$104+DATE($B$4,13,1)-ABS(Reservas!$E$5:$E$104-DATE($B$4,13,1)))/2)-((Reservas!$D$5:$D$104+DATE($B$4,12,1)+ABS(Reservas!$D$5:$D$104-DATE($B$4,12,1)))/2))+ABS((((Reservas!$E$5:$E$104+DATE($B$4,13,1)-ABS(Reservas!$E$5:$E$104-DATE($B$4,13,1)))/2)-((Reservas!$D$5:$D$104+DATE($B$4,12,1)+ABS(Reservas!$D$5:$D$104-DATE($B$4,12,1)))/2))))/2))</f>
        <v>0</v>
      </c>
      <c r="C22" s="29" t="n">
        <f aca="false">IF(COUNTA(Listas!$A$5:$A$6)=0,"",B22/((DATE($B$4,13,1)-DATE($B$4,12,1))*COUNTA(Listas!$A$5:$A$6)))</f>
        <v>0</v>
      </c>
      <c r="D22" s="28" t="n">
        <f aca="false">COUNTIFS(Reservas!$D$5:$D$104,"&gt;="&amp;DATE($B$4,12,1),Reservas!$D$5:$D$104,"&lt;"&amp;DATE($B$4,13,1),Reservas!$J$5:$J$104,"&lt;&gt;Cancelada",Reservas!$F$5:$F$104,"&gt;0")</f>
        <v>0</v>
      </c>
      <c r="E22" s="30" t="n">
        <f aca="false">SUMIFS(Reservas!$I$5:$I$104,Reservas!$D$5:$D$104,"&gt;="&amp;DATE($B$4,12,1),Reservas!$D$5:$D$104,"&lt;"&amp;DATE($B$4,13,1),Reservas!$J$5:$J$104,"&lt;&gt;Cancelada")</f>
        <v>0</v>
      </c>
    </row>
    <row r="23" customFormat="false" ht="15" hidden="false" customHeight="false" outlineLevel="0" collapsed="false">
      <c r="A23" s="31" t="s">
        <v>116</v>
      </c>
      <c r="B23" s="32" t="n">
        <f aca="false">SUM(B11:B22)</f>
        <v>21</v>
      </c>
      <c r="C23" s="33" t="n">
        <f aca="false">IF(COUNTA(Listas!$A$5:$A$6)=0,"",B23/((DATE($B$4+1,1,1)-DATE($B$4,1,1))*COUNTA(Listas!$A$5:$A$6)))</f>
        <v>0.0287671232876712</v>
      </c>
      <c r="D23" s="32" t="n">
        <f aca="false">SUM(D11:D22)</f>
        <v>3</v>
      </c>
      <c r="E23" s="34" t="n">
        <f aca="false">SUM(E11:E22)</f>
        <v>3010</v>
      </c>
    </row>
    <row r="24" customFormat="false" ht="15" hidden="false" customHeight="false" outlineLevel="0" collapsed="false">
      <c r="A24" s="35" t="s">
        <v>117</v>
      </c>
    </row>
    <row r="27" customFormat="false" ht="15" hidden="false" customHeight="false" outlineLevel="0" collapsed="false">
      <c r="A27" s="4" t="s">
        <v>118</v>
      </c>
    </row>
    <row r="28" customFormat="false" ht="33.75" hidden="false" customHeight="true" outlineLevel="0" collapsed="false">
      <c r="A28" s="8" t="s">
        <v>34</v>
      </c>
      <c r="B28" s="8" t="s">
        <v>95</v>
      </c>
      <c r="C28" s="8" t="s">
        <v>119</v>
      </c>
      <c r="D28" s="8" t="s">
        <v>96</v>
      </c>
      <c r="E28" s="8" t="s">
        <v>97</v>
      </c>
    </row>
    <row r="29" customFormat="false" ht="15" hidden="false" customHeight="false" outlineLevel="0" collapsed="false">
      <c r="A29" s="27" t="str">
        <f aca="false">IF(Listas!A5="","",Listas!A5)</f>
        <v>Ejemplo: Apartamento Sol</v>
      </c>
      <c r="B29" s="28" t="n">
        <f aca="false">IF(A29="","",SUMPRODUCT((Reservas!$B$5:$B$104=A29)*(Reservas!$J$5:$J$104&lt;&gt;"Cancelada")*(Reservas!$D$5:$D$104&gt;0)*(((((Reservas!$E$5:$E$104+DATE($B$4+1,1,1)-ABS(Reservas!$E$5:$E$104-DATE($B$4+1,1,1)))/2)-((Reservas!$D$5:$D$104+DATE($B$4,1,1)+ABS(Reservas!$D$5:$D$104-DATE($B$4,1,1)))/2))+ABS((((Reservas!$E$5:$E$104+DATE($B$4+1,1,1)-ABS(Reservas!$E$5:$E$104-DATE($B$4+1,1,1)))/2)-((Reservas!$D$5:$D$104+DATE($B$4,1,1)+ABS(Reservas!$D$5:$D$104-DATE($B$4,1,1)))/2))))/2)))</f>
        <v>14</v>
      </c>
      <c r="C29" s="29" t="n">
        <f aca="false">IF(A29="","",B29/(DATE($B$4+1,1,1)-DATE($B$4,1,1)))</f>
        <v>0.0383561643835616</v>
      </c>
      <c r="D29" s="30" t="n">
        <f aca="false">IF(A29="","",SUMIFS(Reservas!$I$5:$I$104,Reservas!$B$5:$B$104,A29,Reservas!$D$5:$D$104,"&gt;="&amp;DATE($B$4,1,1),Reservas!$D$5:$D$104,"&lt;"&amp;DATE($B$4+1,1,1),Reservas!$J$5:$J$104,"&lt;&gt;Cancelada"))</f>
        <v>1830</v>
      </c>
      <c r="E29" s="30" t="n">
        <f aca="false">IF(A29="","",SUMIFS(Fianzas!$D$5:$D$104,Fianzas!$J$5:$J$104,"En custodia",Fianzas!$B$5:$B$104,A29))</f>
        <v>0</v>
      </c>
    </row>
    <row r="30" customFormat="false" ht="15" hidden="false" customHeight="false" outlineLevel="0" collapsed="false">
      <c r="A30" s="27" t="str">
        <f aca="false">IF(Listas!A6="","",Listas!A6)</f>
        <v>Ejemplo: Casa Montaña</v>
      </c>
      <c r="B30" s="28" t="n">
        <f aca="false">IF(A30="","",SUMPRODUCT((Reservas!$B$5:$B$104=A30)*(Reservas!$J$5:$J$104&lt;&gt;"Cancelada")*(Reservas!$D$5:$D$104&gt;0)*(((((Reservas!$E$5:$E$104+DATE($B$4+1,1,1)-ABS(Reservas!$E$5:$E$104-DATE($B$4+1,1,1)))/2)-((Reservas!$D$5:$D$104+DATE($B$4,1,1)+ABS(Reservas!$D$5:$D$104-DATE($B$4,1,1)))/2))+ABS((((Reservas!$E$5:$E$104+DATE($B$4+1,1,1)-ABS(Reservas!$E$5:$E$104-DATE($B$4+1,1,1)))/2)-((Reservas!$D$5:$D$104+DATE($B$4,1,1)+ABS(Reservas!$D$5:$D$104-DATE($B$4,1,1)))/2))))/2)))</f>
        <v>7</v>
      </c>
      <c r="C30" s="29" t="n">
        <f aca="false">IF(A30="","",B30/(DATE($B$4+1,1,1)-DATE($B$4,1,1)))</f>
        <v>0.0191780821917808</v>
      </c>
      <c r="D30" s="30" t="n">
        <f aca="false">IF(A30="","",SUMIFS(Reservas!$I$5:$I$104,Reservas!$B$5:$B$104,A30,Reservas!$D$5:$D$104,"&gt;="&amp;DATE($B$4,1,1),Reservas!$D$5:$D$104,"&lt;"&amp;DATE($B$4+1,1,1),Reservas!$J$5:$J$104,"&lt;&gt;Cancelada"))</f>
        <v>1180</v>
      </c>
      <c r="E30" s="30" t="n">
        <f aca="false">IF(A30="","",SUMIFS(Fianzas!$D$5:$D$104,Fianzas!$J$5:$J$104,"En custodia",Fianzas!$B$5:$B$104,A30))</f>
        <v>400</v>
      </c>
    </row>
  </sheetData>
  <mergeCells count="1">
    <mergeCell ref="H4:M5"/>
  </mergeCells>
  <hyperlinks>
    <hyperlink ref="H4" r:id="rId1" display="¿Te cuesta mantenerla al día? Pruébalo en AlquiOK · alquiok.com"/>
  </hyperlink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AlquiOK · alquiok.com · Página 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AA8A2"/>
    <pageSetUpPr fitToPage="false"/>
  </sheetPr>
  <dimension ref="A1:E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4" min="2" style="0" width="22"/>
  </cols>
  <sheetData>
    <row r="1" customFormat="false" ht="30" hidden="false" customHeight="true" outlineLevel="0" collapsed="false">
      <c r="A1" s="1" t="s">
        <v>120</v>
      </c>
      <c r="B1" s="2"/>
      <c r="C1" s="2"/>
      <c r="D1" s="2"/>
      <c r="E1" s="2"/>
    </row>
    <row r="2" customFormat="false" ht="18" hidden="false" customHeight="true" outlineLevel="0" collapsed="false">
      <c r="A2" s="3" t="s">
        <v>121</v>
      </c>
      <c r="B2" s="2"/>
      <c r="C2" s="2"/>
      <c r="D2" s="2"/>
      <c r="E2" s="2"/>
    </row>
    <row r="4" customFormat="false" ht="24" hidden="false" customHeight="true" outlineLevel="0" collapsed="false">
      <c r="A4" s="8" t="s">
        <v>122</v>
      </c>
      <c r="B4" s="8" t="s">
        <v>123</v>
      </c>
      <c r="C4" s="8" t="s">
        <v>71</v>
      </c>
      <c r="D4" s="8" t="s">
        <v>124</v>
      </c>
    </row>
    <row r="5" customFormat="false" ht="15" hidden="false" customHeight="false" outlineLevel="0" collapsed="false">
      <c r="A5" s="36" t="s">
        <v>48</v>
      </c>
      <c r="B5" s="36" t="s">
        <v>125</v>
      </c>
      <c r="C5" s="36" t="s">
        <v>83</v>
      </c>
      <c r="D5" s="36" t="s">
        <v>87</v>
      </c>
    </row>
    <row r="6" customFormat="false" ht="15" hidden="false" customHeight="false" outlineLevel="0" collapsed="false">
      <c r="A6" s="36" t="s">
        <v>56</v>
      </c>
      <c r="B6" s="36" t="s">
        <v>58</v>
      </c>
      <c r="C6" s="36" t="s">
        <v>78</v>
      </c>
      <c r="D6" s="36" t="s">
        <v>80</v>
      </c>
    </row>
    <row r="7" customFormat="false" ht="15" hidden="false" customHeight="false" outlineLevel="0" collapsed="false">
      <c r="B7" s="36" t="s">
        <v>126</v>
      </c>
      <c r="C7" s="36" t="s">
        <v>85</v>
      </c>
      <c r="D7" s="36" t="s">
        <v>88</v>
      </c>
    </row>
    <row r="8" customFormat="false" ht="15" hidden="false" customHeight="false" outlineLevel="0" collapsed="false">
      <c r="B8" s="36" t="s">
        <v>50</v>
      </c>
      <c r="C8" s="36" t="s">
        <v>127</v>
      </c>
      <c r="D8" s="36" t="s">
        <v>128</v>
      </c>
    </row>
    <row r="9" customFormat="false" ht="15" hidden="false" customHeight="false" outlineLevel="0" collapsed="false">
      <c r="B9" s="36" t="s">
        <v>129</v>
      </c>
      <c r="C9" s="36" t="s">
        <v>130</v>
      </c>
      <c r="D9" s="36" t="s">
        <v>81</v>
      </c>
    </row>
    <row r="10" customFormat="false" ht="15" hidden="false" customHeight="false" outlineLevel="0" collapsed="false">
      <c r="C10" s="36" t="s">
        <v>131</v>
      </c>
    </row>
    <row r="11" customFormat="false" ht="15" hidden="false" customHeight="false" outlineLevel="0" collapsed="false">
      <c r="C11" s="36" t="s">
        <v>132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2026-10-25T10:29:45Z</dcterms:created>
  <dc:creator>AlquiOK</dc:creator>
  <dc:description/>
  <dc:language>en-US</dc:language>
  <cp:lastModifiedBy/>
  <dcterms:modified xsi:type="dcterms:W3CDTF">2026-10-25T10:29:45Z</dcterms:modified>
  <cp:revision>0</cp:revision>
  <dc:subject/>
  <dc:title>AlquiOK · Temporada, inventario y fianza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